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060" windowHeight="7470" activeTab="0"/>
  </bookViews>
  <sheets>
    <sheet name="КОМАНДНЫЙ ЗАЧЕТ" sheetId="1" r:id="rId1"/>
  </sheets>
  <definedNames>
    <definedName name="_xlnm.Print_Area" localSheetId="0">'КОМАНДНЫЙ ЗАЧЕТ'!$A$1:$ID$80</definedName>
  </definedNames>
  <calcPr fullCalcOnLoad="1"/>
</workbook>
</file>

<file path=xl/sharedStrings.xml><?xml version="1.0" encoding="utf-8"?>
<sst xmlns="http://schemas.openxmlformats.org/spreadsheetml/2006/main" count="105" uniqueCount="69">
  <si>
    <t>Ст. №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</si>
  <si>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</si>
  <si>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</si>
  <si>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</si>
  <si>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</si>
  <si>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</si>
  <si>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</si>
  <si>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</si>
  <si>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</si>
  <si>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</si>
  <si>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</si>
  <si>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</si>
  <si>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</si>
  <si>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</si>
  <si>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</si>
  <si>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</si>
  <si>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</si>
  <si>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</si>
  <si>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 xml:space="preserve">Место </t>
  </si>
  <si>
    <t>Главный судья</t>
  </si>
  <si>
    <t>Город (край, район, область)</t>
  </si>
  <si>
    <t xml:space="preserve">Сумма очков             </t>
  </si>
  <si>
    <t>ПРОТОКОЛ  КОМАНДНОГО  ЗАЧЕТА</t>
  </si>
  <si>
    <t xml:space="preserve"> </t>
  </si>
  <si>
    <t>ОЧКИ</t>
  </si>
  <si>
    <t>МЕСТО</t>
  </si>
  <si>
    <t>Наименование команды (клуба)</t>
  </si>
  <si>
    <t>Фамилия, Имя участника</t>
  </si>
  <si>
    <t>1-й заезд</t>
  </si>
  <si>
    <t>2-й заезд</t>
  </si>
  <si>
    <t>Главный секретарь соревнований</t>
  </si>
  <si>
    <t>судья Всероссийской категории:                                                   А. Ю. Иванов (г. Москва; лицензия МФР А 105; FIM 9517/7888)</t>
  </si>
  <si>
    <t>Класс мотоциклов</t>
  </si>
  <si>
    <t>125 "Юноши 2Т"</t>
  </si>
  <si>
    <t>125 "Юниоры  4Т"</t>
  </si>
  <si>
    <t xml:space="preserve">КОМАНДНЫЙ ЗАЧЕТ </t>
  </si>
  <si>
    <t>г. Санкт-Петербург</t>
  </si>
  <si>
    <t>"O2 Team/SSM Team"</t>
  </si>
  <si>
    <t>"OPEN"</t>
  </si>
  <si>
    <t>Никитин Владислав</t>
  </si>
  <si>
    <t>Пригожин Павел</t>
  </si>
  <si>
    <t>Зорин Алексей</t>
  </si>
  <si>
    <t>Баландин Даниил</t>
  </si>
  <si>
    <t>Самарский Михаил</t>
  </si>
  <si>
    <t>Богданов Роман</t>
  </si>
  <si>
    <t>ГДТЮ</t>
  </si>
  <si>
    <t>Боровский Марк</t>
  </si>
  <si>
    <t>Быков Артем</t>
  </si>
  <si>
    <t>Строков Давид</t>
  </si>
  <si>
    <t>Монаков Станислав</t>
  </si>
  <si>
    <t xml:space="preserve">судья Первой категории:                                                               А. А. Нагрели (г. Санкт-Петербург; лицензия МФР А136)                                                 </t>
  </si>
  <si>
    <t xml:space="preserve">Всероссийские соревнования по мотокроссу 2015 года "Чемпионат и Первенство г. Санкт-Петербурга и Ленинградской области" - II-й этап.                                                                                    </t>
  </si>
  <si>
    <t>Кощеев Владимир</t>
  </si>
  <si>
    <t>Неводник Федор</t>
  </si>
  <si>
    <t>Маслюков Андрей</t>
  </si>
  <si>
    <t>Гудков Михаил</t>
  </si>
  <si>
    <t>Шелогаев Павел</t>
  </si>
  <si>
    <t>"SSM Team/Мототрек"</t>
  </si>
  <si>
    <t>Воронков Вениамин</t>
  </si>
  <si>
    <t>Дудко Николай</t>
  </si>
  <si>
    <t>Мятлин Станислав</t>
  </si>
  <si>
    <t>Головкин Вячеслав</t>
  </si>
  <si>
    <t>Поляков Алексей</t>
  </si>
  <si>
    <t>Сивак Никита</t>
  </si>
  <si>
    <t>п. Стеклянный, Ленинградская область.                                                                                                                                                                                                     16 - 18 октября 2015 года.</t>
  </si>
  <si>
    <t>"Viktoroffroad"</t>
  </si>
  <si>
    <t>Сунин Дарэн</t>
  </si>
  <si>
    <t>н/с</t>
  </si>
  <si>
    <t>Аннулирован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</si>
</sst>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35"/>
      <color indexed="63"/>
      <name val="Cambria"/>
      <family val="1"/>
    </font>
    <font>
      <sz val="35"/>
      <name val="Arial"/>
      <family val="2"/>
    </font>
    <font>
      <sz val="35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name val="Times New Roman"/>
      <family val="1"/>
    </font>
    <font>
      <b/>
      <sz val="14"/>
      <name val="Cambria"/>
      <family val="1"/>
    </font>
    <font>
      <sz val="14"/>
      <name val="Cambri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24" borderId="0" xfId="0" applyFill="1" applyAlignment="1" applyProtection="1">
      <alignment/>
      <protection locked="0"/>
    </xf>
    <xf numFmtId="0" fontId="3" fillId="24" borderId="0" xfId="0" applyFont="1" applyFill="1" applyAlignment="1" applyProtection="1">
      <alignment vertical="center" wrapText="1"/>
      <protection locked="0"/>
    </xf>
    <xf numFmtId="0" fontId="3" fillId="2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/>
      <protection hidden="1" locked="0"/>
    </xf>
    <xf numFmtId="0" fontId="11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hidden="1" locked="0"/>
    </xf>
    <xf numFmtId="0" fontId="4" fillId="24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6" fillId="24" borderId="0" xfId="0" applyFont="1" applyFill="1" applyAlignment="1" applyProtection="1">
      <alignment/>
      <protection locked="0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 locked="0"/>
    </xf>
    <xf numFmtId="0" fontId="8" fillId="24" borderId="11" xfId="0" applyFont="1" applyFill="1" applyBorder="1" applyAlignment="1" applyProtection="1">
      <alignment horizontal="center" vertical="center" wrapText="1"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left" vertical="center" wrapText="1"/>
      <protection locked="0"/>
    </xf>
    <xf numFmtId="0" fontId="8" fillId="24" borderId="14" xfId="0" applyFont="1" applyFill="1" applyBorder="1" applyAlignment="1" applyProtection="1">
      <alignment horizontal="left" vertical="center" wrapText="1"/>
      <protection locked="0"/>
    </xf>
    <xf numFmtId="0" fontId="8" fillId="24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24" borderId="0" xfId="0" applyFont="1" applyFill="1" applyAlignment="1">
      <alignment horizontal="lef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left"/>
      <protection locked="0"/>
    </xf>
    <xf numFmtId="0" fontId="17" fillId="24" borderId="0" xfId="0" applyFont="1" applyFill="1" applyAlignment="1">
      <alignment/>
    </xf>
    <xf numFmtId="0" fontId="8" fillId="24" borderId="16" xfId="0" applyFont="1" applyFill="1" applyBorder="1" applyAlignment="1" applyProtection="1">
      <alignment horizontal="left" vertical="center" wrapText="1"/>
      <protection locked="0"/>
    </xf>
    <xf numFmtId="0" fontId="8" fillId="24" borderId="17" xfId="0" applyFont="1" applyFill="1" applyBorder="1" applyAlignment="1" applyProtection="1">
      <alignment horizontal="left" vertical="center" wrapText="1"/>
      <protection locked="0"/>
    </xf>
    <xf numFmtId="0" fontId="8" fillId="24" borderId="18" xfId="0" applyFont="1" applyFill="1" applyBorder="1" applyAlignment="1" applyProtection="1">
      <alignment horizontal="center" vertical="center" wrapText="1"/>
      <protection locked="0"/>
    </xf>
    <xf numFmtId="0" fontId="8" fillId="24" borderId="19" xfId="0" applyFont="1" applyFill="1" applyBorder="1" applyAlignment="1" applyProtection="1">
      <alignment horizontal="center" vertical="center" wrapText="1"/>
      <protection locked="0"/>
    </xf>
    <xf numFmtId="0" fontId="8" fillId="24" borderId="20" xfId="0" applyFont="1" applyFill="1" applyBorder="1" applyAlignment="1" applyProtection="1">
      <alignment horizontal="center" vertical="center" wrapText="1"/>
      <protection locked="0"/>
    </xf>
    <xf numFmtId="0" fontId="8" fillId="24" borderId="21" xfId="0" applyFont="1" applyFill="1" applyBorder="1" applyAlignment="1" applyProtection="1">
      <alignment horizontal="center" vertical="center" wrapText="1"/>
      <protection locked="0"/>
    </xf>
    <xf numFmtId="0" fontId="8" fillId="24" borderId="22" xfId="0" applyFont="1" applyFill="1" applyBorder="1" applyAlignment="1" applyProtection="1">
      <alignment horizontal="center" vertical="center" wrapText="1"/>
      <protection locked="0"/>
    </xf>
    <xf numFmtId="0" fontId="8" fillId="24" borderId="23" xfId="0" applyFont="1" applyFill="1" applyBorder="1" applyAlignment="1" applyProtection="1">
      <alignment horizontal="left" vertical="center" wrapText="1"/>
      <protection locked="0"/>
    </xf>
    <xf numFmtId="0" fontId="8" fillId="24" borderId="24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8" fillId="25" borderId="26" xfId="0" applyFont="1" applyFill="1" applyBorder="1" applyAlignment="1" applyProtection="1">
      <alignment horizontal="center" vertical="center" wrapText="1"/>
      <protection locked="0"/>
    </xf>
    <xf numFmtId="0" fontId="8" fillId="25" borderId="27" xfId="0" applyFont="1" applyFill="1" applyBorder="1" applyAlignment="1" applyProtection="1">
      <alignment horizontal="center" vertical="center" wrapText="1"/>
      <protection locked="0"/>
    </xf>
    <xf numFmtId="0" fontId="8" fillId="25" borderId="18" xfId="0" applyFont="1" applyFill="1" applyBorder="1" applyAlignment="1" applyProtection="1">
      <alignment horizontal="center" vertical="center" wrapText="1"/>
      <protection locked="0"/>
    </xf>
    <xf numFmtId="0" fontId="8" fillId="25" borderId="19" xfId="0" applyFont="1" applyFill="1" applyBorder="1" applyAlignment="1" applyProtection="1">
      <alignment horizontal="center" vertical="center" wrapText="1"/>
      <protection locked="0"/>
    </xf>
    <xf numFmtId="0" fontId="8" fillId="25" borderId="28" xfId="0" applyFont="1" applyFill="1" applyBorder="1" applyAlignment="1" applyProtection="1">
      <alignment horizontal="center" vertical="center" wrapText="1"/>
      <protection locked="0"/>
    </xf>
    <xf numFmtId="0" fontId="8" fillId="25" borderId="29" xfId="0" applyFont="1" applyFill="1" applyBorder="1" applyAlignment="1" applyProtection="1">
      <alignment horizontal="center" vertical="center" wrapText="1"/>
      <protection locked="0"/>
    </xf>
    <xf numFmtId="0" fontId="8" fillId="25" borderId="11" xfId="0" applyFont="1" applyFill="1" applyBorder="1" applyAlignment="1" applyProtection="1">
      <alignment horizontal="center" vertical="center" wrapText="1"/>
      <protection locked="0"/>
    </xf>
    <xf numFmtId="0" fontId="8" fillId="25" borderId="12" xfId="0" applyFont="1" applyFill="1" applyBorder="1" applyAlignment="1" applyProtection="1">
      <alignment horizontal="center" vertical="center" wrapText="1"/>
      <protection locked="0"/>
    </xf>
    <xf numFmtId="0" fontId="8" fillId="25" borderId="30" xfId="0" applyFont="1" applyFill="1" applyBorder="1" applyAlignment="1" applyProtection="1">
      <alignment horizontal="center" vertical="center" wrapText="1"/>
      <protection locked="0"/>
    </xf>
    <xf numFmtId="0" fontId="8" fillId="25" borderId="3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8" fillId="24" borderId="32" xfId="0" applyFont="1" applyFill="1" applyBorder="1" applyAlignment="1" applyProtection="1">
      <alignment horizontal="center" vertical="center"/>
      <protection locked="0"/>
    </xf>
    <xf numFmtId="0" fontId="8" fillId="24" borderId="33" xfId="0" applyFont="1" applyFill="1" applyBorder="1" applyAlignment="1" applyProtection="1">
      <alignment horizontal="center" vertical="center"/>
      <protection locked="0"/>
    </xf>
    <xf numFmtId="0" fontId="8" fillId="25" borderId="32" xfId="0" applyFont="1" applyFill="1" applyBorder="1" applyAlignment="1" applyProtection="1">
      <alignment horizontal="center" vertical="center" wrapText="1"/>
      <protection locked="0"/>
    </xf>
    <xf numFmtId="0" fontId="8" fillId="25" borderId="33" xfId="0" applyFont="1" applyFill="1" applyBorder="1" applyAlignment="1" applyProtection="1">
      <alignment horizontal="center" vertical="center" wrapText="1"/>
      <protection locked="0"/>
    </xf>
    <xf numFmtId="0" fontId="8" fillId="24" borderId="34" xfId="0" applyFont="1" applyFill="1" applyBorder="1" applyAlignment="1" applyProtection="1">
      <alignment horizontal="center" vertical="center" wrapText="1"/>
      <protection locked="0"/>
    </xf>
    <xf numFmtId="0" fontId="8" fillId="24" borderId="35" xfId="0" applyFont="1" applyFill="1" applyBorder="1" applyAlignment="1" applyProtection="1">
      <alignment horizontal="center" vertical="center" wrapText="1"/>
      <protection locked="0"/>
    </xf>
    <xf numFmtId="0" fontId="8" fillId="24" borderId="36" xfId="0" applyFont="1" applyFill="1" applyBorder="1" applyAlignment="1" applyProtection="1">
      <alignment horizontal="center" vertical="center"/>
      <protection locked="0"/>
    </xf>
    <xf numFmtId="0" fontId="8" fillId="24" borderId="37" xfId="0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 horizontal="center" vertical="center"/>
      <protection locked="0"/>
    </xf>
    <xf numFmtId="0" fontId="8" fillId="25" borderId="15" xfId="0" applyFont="1" applyFill="1" applyBorder="1" applyAlignment="1" applyProtection="1">
      <alignment horizontal="center" vertical="center" wrapText="1"/>
      <protection locked="0"/>
    </xf>
    <xf numFmtId="0" fontId="8" fillId="24" borderId="38" xfId="0" applyFont="1" applyFill="1" applyBorder="1" applyAlignment="1" applyProtection="1">
      <alignment horizontal="center" vertical="center" wrapText="1"/>
      <protection locked="0"/>
    </xf>
    <xf numFmtId="0" fontId="8" fillId="24" borderId="39" xfId="0" applyFont="1" applyFill="1" applyBorder="1" applyAlignment="1" applyProtection="1">
      <alignment horizontal="center" vertical="center"/>
      <protection locked="0"/>
    </xf>
    <xf numFmtId="0" fontId="8" fillId="24" borderId="32" xfId="0" applyFont="1" applyFill="1" applyBorder="1" applyAlignment="1" applyProtection="1">
      <alignment horizontal="center" vertical="center" wrapText="1"/>
      <protection locked="0"/>
    </xf>
    <xf numFmtId="0" fontId="8" fillId="24" borderId="33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center" vertical="center" wrapText="1"/>
      <protection locked="0"/>
    </xf>
    <xf numFmtId="0" fontId="11" fillId="24" borderId="40" xfId="0" applyFont="1" applyFill="1" applyBorder="1" applyAlignment="1">
      <alignment horizontal="center" vertical="center"/>
    </xf>
    <xf numFmtId="0" fontId="10" fillId="24" borderId="0" xfId="0" applyFont="1" applyFill="1" applyAlignment="1">
      <alignment horizontal="center" vertical="center" wrapText="1"/>
    </xf>
    <xf numFmtId="0" fontId="8" fillId="24" borderId="0" xfId="0" applyFont="1" applyFill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 wrapText="1"/>
    </xf>
    <xf numFmtId="0" fontId="35" fillId="24" borderId="32" xfId="0" applyFont="1" applyFill="1" applyBorder="1" applyAlignment="1" applyProtection="1">
      <alignment horizontal="center" vertical="center" wrapText="1"/>
      <protection locked="0"/>
    </xf>
    <xf numFmtId="0" fontId="35" fillId="24" borderId="34" xfId="0" applyFont="1" applyFill="1" applyBorder="1" applyAlignment="1" applyProtection="1">
      <alignment horizontal="center" vertical="center" wrapText="1"/>
      <protection locked="0"/>
    </xf>
    <xf numFmtId="0" fontId="35" fillId="24" borderId="26" xfId="0" applyFont="1" applyFill="1" applyBorder="1" applyAlignment="1" applyProtection="1">
      <alignment horizontal="center" vertical="center" wrapText="1"/>
      <protection locked="0"/>
    </xf>
    <xf numFmtId="0" fontId="35" fillId="24" borderId="27" xfId="0" applyFont="1" applyFill="1" applyBorder="1" applyAlignment="1" applyProtection="1">
      <alignment horizontal="center" vertical="center" wrapText="1"/>
      <protection locked="0"/>
    </xf>
    <xf numFmtId="0" fontId="35" fillId="24" borderId="41" xfId="0" applyFont="1" applyFill="1" applyBorder="1" applyAlignment="1" applyProtection="1">
      <alignment horizontal="center" vertical="center" wrapText="1"/>
      <protection locked="0"/>
    </xf>
    <xf numFmtId="0" fontId="36" fillId="24" borderId="33" xfId="0" applyFont="1" applyFill="1" applyBorder="1" applyAlignment="1">
      <alignment horizontal="center" vertical="center" wrapText="1"/>
    </xf>
    <xf numFmtId="0" fontId="35" fillId="24" borderId="33" xfId="0" applyFont="1" applyFill="1" applyBorder="1" applyAlignment="1" applyProtection="1">
      <alignment horizontal="center" vertical="center" wrapText="1"/>
      <protection locked="0"/>
    </xf>
    <xf numFmtId="0" fontId="35" fillId="24" borderId="35" xfId="0" applyFont="1" applyFill="1" applyBorder="1" applyAlignment="1" applyProtection="1">
      <alignment horizontal="center" vertical="center" wrapText="1"/>
      <protection locked="0"/>
    </xf>
    <xf numFmtId="0" fontId="35" fillId="24" borderId="18" xfId="0" applyFont="1" applyFill="1" applyBorder="1" applyAlignment="1" applyProtection="1">
      <alignment horizontal="center" vertical="center" wrapText="1"/>
      <protection locked="0"/>
    </xf>
    <xf numFmtId="0" fontId="35" fillId="24" borderId="19" xfId="0" applyFont="1" applyFill="1" applyBorder="1" applyAlignment="1" applyProtection="1">
      <alignment horizontal="center" vertical="center" wrapText="1"/>
      <protection locked="0"/>
    </xf>
    <xf numFmtId="0" fontId="35" fillId="24" borderId="42" xfId="0" applyFont="1" applyFill="1" applyBorder="1" applyAlignment="1" applyProtection="1">
      <alignment horizontal="center" vertical="center" wrapText="1"/>
      <protection locked="0"/>
    </xf>
    <xf numFmtId="0" fontId="35" fillId="24" borderId="30" xfId="0" applyFont="1" applyFill="1" applyBorder="1" applyAlignment="1" applyProtection="1">
      <alignment horizontal="center" vertical="center" wrapText="1"/>
      <protection locked="0"/>
    </xf>
    <xf numFmtId="0" fontId="35" fillId="24" borderId="31" xfId="0" applyFont="1" applyFill="1" applyBorder="1" applyAlignment="1" applyProtection="1">
      <alignment horizontal="center" vertical="center" wrapText="1"/>
      <protection locked="0"/>
    </xf>
    <xf numFmtId="0" fontId="35" fillId="24" borderId="4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809625</xdr:colOff>
      <xdr:row>0</xdr:row>
      <xdr:rowOff>238125</xdr:rowOff>
    </xdr:from>
    <xdr:to>
      <xdr:col>9</xdr:col>
      <xdr:colOff>857250</xdr:colOff>
      <xdr:row>1</xdr:row>
      <xdr:rowOff>571500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36675" y="238125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41</xdr:row>
      <xdr:rowOff>0</xdr:rowOff>
    </xdr:from>
    <xdr:to>
      <xdr:col>11</xdr:col>
      <xdr:colOff>-2147483648</xdr:colOff>
      <xdr:row>45</xdr:row>
      <xdr:rowOff>314325</xdr:rowOff>
    </xdr:to>
    <xdr:pic>
      <xdr:nvPicPr>
        <xdr:cNvPr id="2" name="Рисунок 2" descr="http://assets0.saferacer.com/images/M/MYLAPS_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84650" y="20869275"/>
          <a:ext cx="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219075</xdr:rowOff>
    </xdr:from>
    <xdr:to>
      <xdr:col>1</xdr:col>
      <xdr:colOff>1552575</xdr:colOff>
      <xdr:row>1</xdr:row>
      <xdr:rowOff>1790700</xdr:rowOff>
    </xdr:to>
    <xdr:pic>
      <xdr:nvPicPr>
        <xdr:cNvPr id="3" name="Рисунок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219075"/>
          <a:ext cx="22383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3810000</xdr:colOff>
      <xdr:row>0</xdr:row>
      <xdr:rowOff>76200</xdr:rowOff>
    </xdr:from>
    <xdr:to>
      <xdr:col>6</xdr:col>
      <xdr:colOff>1066800</xdr:colOff>
      <xdr:row>1</xdr:row>
      <xdr:rowOff>952500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rcRect l="36975" b="3698"/>
        <a:stretch>
          <a:fillRect/>
        </a:stretch>
      </xdr:blipFill>
      <xdr:spPr>
        <a:xfrm>
          <a:off x="4895850" y="76200"/>
          <a:ext cx="2103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9">
    <tabColor rgb="FF7030A0"/>
    <pageSetUpPr fitToPage="1"/>
  </sheetPr>
  <dimension ref="A1:IV62"/>
  <sheetViews>
    <sheetView tabSelected="1" zoomScale="40" zoomScaleNormal="40" zoomScalePageLayoutView="75" workbookViewId="0" topLeftCell="A1">
      <selection activeCell="D6" sqref="D6"/>
    </sheetView>
  </sheetViews>
  <sheetFormatPr defaultColWidth="9.140625" defaultRowHeight="12.75"/>
  <cols>
    <col min="1" max="1" width="16.28125" style="4" customWidth="1"/>
    <col min="2" max="2" width="123.7109375" style="4" customWidth="1"/>
    <col min="3" max="3" width="85.8515625" style="4" customWidth="1"/>
    <col min="4" max="4" width="71.140625" style="4" customWidth="1"/>
    <col min="5" max="5" width="54.421875" style="4" customWidth="1"/>
    <col min="6" max="6" width="21.421875" style="4" customWidth="1"/>
    <col min="7" max="7" width="16.00390625" style="4" customWidth="1"/>
    <col min="8" max="8" width="13.8515625" style="4" customWidth="1"/>
    <col min="9" max="9" width="16.28125" style="4" customWidth="1"/>
    <col min="10" max="10" width="13.8515625" style="4" customWidth="1"/>
    <col min="11" max="11" width="10.8515625" style="4" customWidth="1"/>
    <col min="12" max="12" width="0.71875" style="1" hidden="1" customWidth="1"/>
    <col min="13" max="13" width="0" style="0" hidden="1" customWidth="1"/>
    <col min="14" max="14" width="7.57421875" style="1" hidden="1" customWidth="1"/>
    <col min="15" max="126" width="7.140625" style="1" hidden="1" customWidth="1"/>
    <col min="127" max="129" width="0" style="0" hidden="1" customWidth="1"/>
    <col min="130" max="143" width="8.57421875" style="1" hidden="1" customWidth="1"/>
    <col min="144" max="145" width="7.140625" style="1" hidden="1" customWidth="1"/>
    <col min="146" max="146" width="8.57421875" style="1" hidden="1" customWidth="1"/>
    <col min="147" max="147" width="8.7109375" style="2" hidden="1" customWidth="1"/>
    <col min="148" max="148" width="6.140625" style="2" hidden="1" customWidth="1"/>
    <col min="149" max="149" width="8.00390625" style="2" hidden="1" customWidth="1"/>
    <col min="150" max="150" width="3.7109375" style="2" hidden="1" customWidth="1"/>
    <col min="151" max="151" width="9.140625" style="2" hidden="1" customWidth="1"/>
    <col min="152" max="152" width="10.00390625" style="1" hidden="1" customWidth="1"/>
    <col min="153" max="153" width="8.140625" style="1" hidden="1" customWidth="1"/>
    <col min="154" max="154" width="7.57421875" style="1" hidden="1" customWidth="1"/>
    <col min="155" max="155" width="9.57421875" style="1" hidden="1" customWidth="1"/>
    <col min="156" max="156" width="5.57421875" style="1" hidden="1" customWidth="1"/>
    <col min="157" max="158" width="5.421875" style="1" hidden="1" customWidth="1"/>
    <col min="159" max="204" width="3.7109375" style="1" hidden="1" customWidth="1"/>
    <col min="205" max="205" width="7.421875" style="1" hidden="1" customWidth="1"/>
    <col min="206" max="226" width="3.7109375" style="1" hidden="1" customWidth="1"/>
    <col min="227" max="227" width="5.421875" style="1" hidden="1" customWidth="1"/>
    <col min="228" max="228" width="5.7109375" style="1" hidden="1" customWidth="1"/>
    <col min="229" max="249" width="3.7109375" style="1" hidden="1" customWidth="1"/>
    <col min="250" max="250" width="5.00390625" style="1" hidden="1" customWidth="1"/>
    <col min="251" max="251" width="5.140625" style="1" hidden="1" customWidth="1"/>
    <col min="252" max="252" width="5.00390625" style="1" hidden="1" customWidth="1"/>
    <col min="253" max="253" width="7.00390625" style="1" hidden="1" customWidth="1"/>
    <col min="254" max="254" width="7.140625" style="1" hidden="1" customWidth="1"/>
    <col min="255" max="16384" width="9.140625" style="1" hidden="1" customWidth="1"/>
  </cols>
  <sheetData>
    <row r="1" spans="1:256" ht="40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1"/>
      <c r="M1" s="7"/>
      <c r="N1" s="44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7"/>
      <c r="DX1" s="7"/>
      <c r="DY1" s="7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9"/>
      <c r="ER1" s="9"/>
      <c r="ES1" s="9"/>
      <c r="ET1" s="9"/>
      <c r="EU1" s="9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86" customHeight="1">
      <c r="A2" s="95" t="s">
        <v>51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72"/>
      <c r="M2" s="7"/>
      <c r="N2" s="10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7"/>
      <c r="DX2" s="7"/>
      <c r="DY2" s="7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9"/>
      <c r="ES2" s="9"/>
      <c r="ET2" s="9"/>
      <c r="EU2" s="9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38.25" customHeight="1">
      <c r="A3" s="89" t="s">
        <v>22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72"/>
      <c r="M3" s="7"/>
      <c r="N3" s="11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7"/>
      <c r="DX3" s="7"/>
      <c r="DY3" s="7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9"/>
      <c r="ER3" s="9"/>
      <c r="ES3" s="9"/>
      <c r="ET3" s="9"/>
      <c r="EU3" s="9"/>
      <c r="EV3" s="8"/>
      <c r="EW3" s="8"/>
      <c r="EX3" s="8"/>
      <c r="EY3" s="8"/>
      <c r="EZ3" s="8"/>
      <c r="FA3" s="8"/>
      <c r="FB3" s="8"/>
      <c r="FC3" s="12"/>
      <c r="FD3" s="12"/>
      <c r="FE3" s="12"/>
      <c r="FF3" s="13"/>
      <c r="FG3" s="13"/>
      <c r="FH3" s="13"/>
      <c r="FI3" s="13"/>
      <c r="FJ3" s="14"/>
      <c r="FK3" s="14"/>
      <c r="FL3" s="14"/>
      <c r="FM3" s="14"/>
      <c r="FN3" s="14"/>
      <c r="FO3" s="14" t="s">
        <v>12</v>
      </c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8"/>
      <c r="IV3" s="8"/>
    </row>
    <row r="4" spans="1:256" ht="37.5" customHeight="1">
      <c r="A4" s="90" t="s">
        <v>64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72"/>
      <c r="M4" s="7"/>
      <c r="N4" s="11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7"/>
      <c r="DX4" s="7"/>
      <c r="DY4" s="7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9"/>
      <c r="ER4" s="9"/>
      <c r="ES4" s="9"/>
      <c r="ET4" s="9"/>
      <c r="EU4" s="9"/>
      <c r="EV4" s="8"/>
      <c r="EW4" s="8"/>
      <c r="EX4" s="8"/>
      <c r="EY4" s="8"/>
      <c r="EZ4" s="8"/>
      <c r="FA4" s="8"/>
      <c r="FB4" s="8"/>
      <c r="FC4" s="14"/>
      <c r="FD4" s="14" t="s">
        <v>3</v>
      </c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 t="s">
        <v>4</v>
      </c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 t="s">
        <v>5</v>
      </c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 t="s">
        <v>6</v>
      </c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9"/>
      <c r="IR4" s="14"/>
      <c r="IS4" s="14"/>
      <c r="IT4" s="14"/>
      <c r="IU4" s="8"/>
      <c r="IV4" s="8"/>
    </row>
    <row r="5" spans="1:256" ht="42" customHeight="1">
      <c r="A5" s="91" t="s">
        <v>35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17"/>
      <c r="M5" s="7"/>
      <c r="N5" s="1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7"/>
      <c r="DX5" s="7"/>
      <c r="DY5" s="7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/>
      <c r="ER5" s="9"/>
      <c r="ES5" s="9"/>
      <c r="ET5" s="9"/>
      <c r="EU5" s="9"/>
      <c r="EV5" s="8"/>
      <c r="EW5" s="8"/>
      <c r="EX5" s="8"/>
      <c r="EY5" s="8"/>
      <c r="EZ5" s="8"/>
      <c r="FA5" s="8"/>
      <c r="FB5" s="8"/>
      <c r="FC5" s="14">
        <v>1</v>
      </c>
      <c r="FD5" s="14">
        <v>2</v>
      </c>
      <c r="FE5" s="14">
        <v>3</v>
      </c>
      <c r="FF5" s="14">
        <v>4</v>
      </c>
      <c r="FG5" s="14">
        <v>5</v>
      </c>
      <c r="FH5" s="14">
        <v>6</v>
      </c>
      <c r="FI5" s="14">
        <v>7</v>
      </c>
      <c r="FJ5" s="14">
        <v>8</v>
      </c>
      <c r="FK5" s="14">
        <v>9</v>
      </c>
      <c r="FL5" s="14">
        <v>10</v>
      </c>
      <c r="FM5" s="14">
        <v>11</v>
      </c>
      <c r="FN5" s="14">
        <v>12</v>
      </c>
      <c r="FO5" s="14">
        <v>13</v>
      </c>
      <c r="FP5" s="14">
        <v>14</v>
      </c>
      <c r="FQ5" s="14">
        <v>15</v>
      </c>
      <c r="FR5" s="14">
        <v>16</v>
      </c>
      <c r="FS5" s="14">
        <v>17</v>
      </c>
      <c r="FT5" s="14">
        <v>18</v>
      </c>
      <c r="FU5" s="14">
        <v>19</v>
      </c>
      <c r="FV5" s="14">
        <v>20</v>
      </c>
      <c r="FW5" s="14">
        <v>21</v>
      </c>
      <c r="FX5" s="14" t="s">
        <v>1</v>
      </c>
      <c r="FY5" s="14" t="s">
        <v>15</v>
      </c>
      <c r="FZ5" s="14">
        <v>1</v>
      </c>
      <c r="GA5" s="14">
        <v>2</v>
      </c>
      <c r="GB5" s="14">
        <v>3</v>
      </c>
      <c r="GC5" s="14">
        <v>4</v>
      </c>
      <c r="GD5" s="14">
        <v>5</v>
      </c>
      <c r="GE5" s="14">
        <v>6</v>
      </c>
      <c r="GF5" s="14">
        <v>7</v>
      </c>
      <c r="GG5" s="14">
        <v>8</v>
      </c>
      <c r="GH5" s="14">
        <v>9</v>
      </c>
      <c r="GI5" s="14">
        <v>10</v>
      </c>
      <c r="GJ5" s="14">
        <v>11</v>
      </c>
      <c r="GK5" s="14">
        <v>12</v>
      </c>
      <c r="GL5" s="14">
        <v>13</v>
      </c>
      <c r="GM5" s="14">
        <v>14</v>
      </c>
      <c r="GN5" s="14">
        <v>15</v>
      </c>
      <c r="GO5" s="14">
        <v>16</v>
      </c>
      <c r="GP5" s="14">
        <v>17</v>
      </c>
      <c r="GQ5" s="14">
        <v>18</v>
      </c>
      <c r="GR5" s="14">
        <v>19</v>
      </c>
      <c r="GS5" s="14">
        <v>20</v>
      </c>
      <c r="GT5" s="14">
        <v>21</v>
      </c>
      <c r="GU5" s="14" t="s">
        <v>2</v>
      </c>
      <c r="GV5" s="14" t="s">
        <v>14</v>
      </c>
      <c r="GW5" s="14">
        <v>1</v>
      </c>
      <c r="GX5" s="14">
        <v>2</v>
      </c>
      <c r="GY5" s="14">
        <v>3</v>
      </c>
      <c r="GZ5" s="14">
        <v>4</v>
      </c>
      <c r="HA5" s="14">
        <v>5</v>
      </c>
      <c r="HB5" s="14">
        <v>6</v>
      </c>
      <c r="HC5" s="14">
        <v>7</v>
      </c>
      <c r="HD5" s="14">
        <v>8</v>
      </c>
      <c r="HE5" s="14">
        <v>9</v>
      </c>
      <c r="HF5" s="14">
        <v>10</v>
      </c>
      <c r="HG5" s="14">
        <v>11</v>
      </c>
      <c r="HH5" s="14">
        <v>12</v>
      </c>
      <c r="HI5" s="14">
        <v>13</v>
      </c>
      <c r="HJ5" s="14">
        <v>14</v>
      </c>
      <c r="HK5" s="14">
        <v>15</v>
      </c>
      <c r="HL5" s="14">
        <v>16</v>
      </c>
      <c r="HM5" s="14">
        <v>17</v>
      </c>
      <c r="HN5" s="14">
        <v>18</v>
      </c>
      <c r="HO5" s="14">
        <v>19</v>
      </c>
      <c r="HP5" s="14">
        <v>20</v>
      </c>
      <c r="HQ5" s="14">
        <v>21</v>
      </c>
      <c r="HR5" s="14" t="s">
        <v>1</v>
      </c>
      <c r="HS5" s="14" t="s">
        <v>13</v>
      </c>
      <c r="HT5" s="14">
        <v>1</v>
      </c>
      <c r="HU5" s="14">
        <v>2</v>
      </c>
      <c r="HV5" s="14">
        <v>3</v>
      </c>
      <c r="HW5" s="14">
        <v>4</v>
      </c>
      <c r="HX5" s="14">
        <v>5</v>
      </c>
      <c r="HY5" s="14">
        <v>6</v>
      </c>
      <c r="HZ5" s="14">
        <v>7</v>
      </c>
      <c r="IA5" s="14">
        <v>8</v>
      </c>
      <c r="IB5" s="14">
        <v>9</v>
      </c>
      <c r="IC5" s="14">
        <v>10</v>
      </c>
      <c r="ID5" s="14">
        <v>11</v>
      </c>
      <c r="IE5" s="14">
        <v>12</v>
      </c>
      <c r="IF5" s="14">
        <v>13</v>
      </c>
      <c r="IG5" s="14">
        <v>14</v>
      </c>
      <c r="IH5" s="14">
        <v>15</v>
      </c>
      <c r="II5" s="14">
        <v>16</v>
      </c>
      <c r="IJ5" s="14">
        <v>17</v>
      </c>
      <c r="IK5" s="14">
        <v>18</v>
      </c>
      <c r="IL5" s="14">
        <v>19</v>
      </c>
      <c r="IM5" s="14">
        <v>20</v>
      </c>
      <c r="IN5" s="14">
        <v>21</v>
      </c>
      <c r="IO5" s="14" t="s">
        <v>1</v>
      </c>
      <c r="IP5" s="14" t="s">
        <v>13</v>
      </c>
      <c r="IQ5" s="19">
        <f>COUNT(FC5:IP5)</f>
        <v>84</v>
      </c>
      <c r="IR5" s="14" t="s">
        <v>8</v>
      </c>
      <c r="IS5" s="14" t="s">
        <v>9</v>
      </c>
      <c r="IT5" s="20" t="s">
        <v>7</v>
      </c>
      <c r="IU5" s="8"/>
      <c r="IV5" s="8"/>
    </row>
    <row r="6" spans="1:256" ht="39" customHeight="1" thickBot="1">
      <c r="A6" s="15"/>
      <c r="B6" s="15"/>
      <c r="C6" s="15"/>
      <c r="D6" s="15"/>
      <c r="E6" s="15"/>
      <c r="F6" s="15"/>
      <c r="G6" s="88" t="s">
        <v>28</v>
      </c>
      <c r="H6" s="88"/>
      <c r="I6" s="88" t="s">
        <v>29</v>
      </c>
      <c r="J6" s="88"/>
      <c r="K6" s="16"/>
      <c r="L6" s="17"/>
      <c r="M6" s="7"/>
      <c r="N6" s="1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7"/>
      <c r="DX6" s="7"/>
      <c r="DY6" s="7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/>
      <c r="ER6" s="9"/>
      <c r="ES6" s="9"/>
      <c r="ET6" s="9"/>
      <c r="EU6" s="9"/>
      <c r="EV6" s="8"/>
      <c r="EW6" s="8"/>
      <c r="EX6" s="8"/>
      <c r="EY6" s="8"/>
      <c r="EZ6" s="8"/>
      <c r="FA6" s="8"/>
      <c r="FB6" s="8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9"/>
      <c r="IR6" s="14"/>
      <c r="IS6" s="14"/>
      <c r="IT6" s="20"/>
      <c r="IU6" s="8"/>
      <c r="IV6" s="8"/>
    </row>
    <row r="7" spans="1:256" ht="17.25" customHeight="1">
      <c r="A7" s="96" t="s">
        <v>18</v>
      </c>
      <c r="B7" s="96" t="s">
        <v>20</v>
      </c>
      <c r="C7" s="96" t="s">
        <v>26</v>
      </c>
      <c r="D7" s="96" t="s">
        <v>27</v>
      </c>
      <c r="E7" s="97" t="s">
        <v>32</v>
      </c>
      <c r="F7" s="97" t="s">
        <v>0</v>
      </c>
      <c r="G7" s="98" t="s">
        <v>25</v>
      </c>
      <c r="H7" s="99" t="s">
        <v>24</v>
      </c>
      <c r="I7" s="98" t="s">
        <v>25</v>
      </c>
      <c r="J7" s="99" t="s">
        <v>24</v>
      </c>
      <c r="K7" s="100" t="s">
        <v>21</v>
      </c>
      <c r="L7" s="92" t="s">
        <v>10</v>
      </c>
      <c r="M7" s="7"/>
      <c r="N7" s="21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7"/>
      <c r="DX7" s="7"/>
      <c r="DY7" s="7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9"/>
      <c r="ES7" s="9"/>
      <c r="ET7" s="9"/>
      <c r="EU7" s="9"/>
      <c r="EV7" s="8"/>
      <c r="EW7" s="8"/>
      <c r="EX7" s="8"/>
      <c r="EY7" s="9"/>
      <c r="EZ7" s="8"/>
      <c r="FA7" s="8"/>
      <c r="FB7" s="8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9"/>
      <c r="IR7" s="14"/>
      <c r="IS7" s="14"/>
      <c r="IT7" s="14"/>
      <c r="IU7" s="8"/>
      <c r="IV7" s="8"/>
    </row>
    <row r="8" spans="1:256" ht="9.75" customHeight="1">
      <c r="A8" s="101"/>
      <c r="B8" s="101"/>
      <c r="C8" s="102"/>
      <c r="D8" s="102"/>
      <c r="E8" s="103"/>
      <c r="F8" s="103"/>
      <c r="G8" s="104"/>
      <c r="H8" s="105"/>
      <c r="I8" s="104"/>
      <c r="J8" s="105"/>
      <c r="K8" s="106"/>
      <c r="L8" s="93"/>
      <c r="M8" s="7"/>
      <c r="N8" s="21"/>
      <c r="O8" s="8"/>
      <c r="P8" s="8" t="s">
        <v>3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 t="s">
        <v>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 t="s">
        <v>5</v>
      </c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 t="s">
        <v>6</v>
      </c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7"/>
      <c r="DX8" s="7"/>
      <c r="DY8" s="7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/>
      <c r="ER8" s="9">
        <v>1</v>
      </c>
      <c r="ES8" s="9">
        <v>2</v>
      </c>
      <c r="ET8" s="9"/>
      <c r="EU8" s="9"/>
      <c r="EV8" s="8"/>
      <c r="EW8" s="8"/>
      <c r="EX8" s="8"/>
      <c r="EY8" s="8"/>
      <c r="EZ8" s="8"/>
      <c r="FA8" s="8"/>
      <c r="FB8" s="8"/>
      <c r="FC8" s="12"/>
      <c r="FD8" s="12"/>
      <c r="FE8" s="12"/>
      <c r="FF8" s="13"/>
      <c r="FG8" s="13"/>
      <c r="FH8" s="13"/>
      <c r="FI8" s="13"/>
      <c r="FJ8" s="14"/>
      <c r="FK8" s="14"/>
      <c r="FL8" s="14"/>
      <c r="FM8" s="14"/>
      <c r="FN8" s="14"/>
      <c r="FO8" s="14" t="s">
        <v>12</v>
      </c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8"/>
      <c r="IV8" s="8"/>
    </row>
    <row r="9" spans="1:256" ht="35.25" customHeight="1" thickBot="1">
      <c r="A9" s="101"/>
      <c r="B9" s="101"/>
      <c r="C9" s="102"/>
      <c r="D9" s="102"/>
      <c r="E9" s="103"/>
      <c r="F9" s="103"/>
      <c r="G9" s="107"/>
      <c r="H9" s="108"/>
      <c r="I9" s="107"/>
      <c r="J9" s="108"/>
      <c r="K9" s="109"/>
      <c r="L9" s="94"/>
      <c r="M9" s="7"/>
      <c r="N9" s="22"/>
      <c r="O9" s="8">
        <v>1</v>
      </c>
      <c r="P9" s="8">
        <v>2</v>
      </c>
      <c r="Q9" s="8">
        <v>3</v>
      </c>
      <c r="R9" s="8">
        <v>4</v>
      </c>
      <c r="S9" s="8">
        <v>5</v>
      </c>
      <c r="T9" s="8">
        <v>6</v>
      </c>
      <c r="U9" s="8">
        <v>7</v>
      </c>
      <c r="V9" s="8">
        <v>8</v>
      </c>
      <c r="W9" s="8">
        <v>9</v>
      </c>
      <c r="X9" s="8">
        <v>10</v>
      </c>
      <c r="Y9" s="8">
        <v>11</v>
      </c>
      <c r="Z9" s="8">
        <v>12</v>
      </c>
      <c r="AA9" s="8">
        <v>13</v>
      </c>
      <c r="AB9" s="8">
        <v>14</v>
      </c>
      <c r="AC9" s="8">
        <v>15</v>
      </c>
      <c r="AD9" s="8">
        <v>16</v>
      </c>
      <c r="AE9" s="8">
        <v>17</v>
      </c>
      <c r="AF9" s="8">
        <v>18</v>
      </c>
      <c r="AG9" s="8">
        <v>19</v>
      </c>
      <c r="AH9" s="8">
        <v>20</v>
      </c>
      <c r="AI9" s="8">
        <v>21</v>
      </c>
      <c r="AJ9" s="8" t="s">
        <v>1</v>
      </c>
      <c r="AK9" s="8"/>
      <c r="AL9" s="8">
        <v>1</v>
      </c>
      <c r="AM9" s="8">
        <v>2</v>
      </c>
      <c r="AN9" s="8">
        <v>3</v>
      </c>
      <c r="AO9" s="8">
        <v>4</v>
      </c>
      <c r="AP9" s="8">
        <v>5</v>
      </c>
      <c r="AQ9" s="8">
        <v>6</v>
      </c>
      <c r="AR9" s="8">
        <v>7</v>
      </c>
      <c r="AS9" s="8">
        <v>8</v>
      </c>
      <c r="AT9" s="8">
        <v>9</v>
      </c>
      <c r="AU9" s="8">
        <v>10</v>
      </c>
      <c r="AV9" s="8">
        <v>11</v>
      </c>
      <c r="AW9" s="8">
        <v>12</v>
      </c>
      <c r="AX9" s="8">
        <v>13</v>
      </c>
      <c r="AY9" s="8">
        <v>14</v>
      </c>
      <c r="AZ9" s="8">
        <v>15</v>
      </c>
      <c r="BA9" s="8">
        <v>16</v>
      </c>
      <c r="BB9" s="8">
        <v>17</v>
      </c>
      <c r="BC9" s="8">
        <v>18</v>
      </c>
      <c r="BD9" s="8">
        <v>19</v>
      </c>
      <c r="BE9" s="8">
        <v>20</v>
      </c>
      <c r="BF9" s="8"/>
      <c r="BG9" s="8" t="s">
        <v>2</v>
      </c>
      <c r="BH9" s="8"/>
      <c r="BI9" s="8">
        <v>1</v>
      </c>
      <c r="BJ9" s="8">
        <v>2</v>
      </c>
      <c r="BK9" s="8">
        <v>3</v>
      </c>
      <c r="BL9" s="8">
        <v>4</v>
      </c>
      <c r="BM9" s="8">
        <v>5</v>
      </c>
      <c r="BN9" s="8">
        <v>6</v>
      </c>
      <c r="BO9" s="8">
        <v>7</v>
      </c>
      <c r="BP9" s="8">
        <v>8</v>
      </c>
      <c r="BQ9" s="8">
        <v>9</v>
      </c>
      <c r="BR9" s="8">
        <v>10</v>
      </c>
      <c r="BS9" s="8">
        <v>11</v>
      </c>
      <c r="BT9" s="8">
        <v>12</v>
      </c>
      <c r="BU9" s="8">
        <v>13</v>
      </c>
      <c r="BV9" s="8">
        <v>14</v>
      </c>
      <c r="BW9" s="8">
        <v>15</v>
      </c>
      <c r="BX9" s="8">
        <v>16</v>
      </c>
      <c r="BY9" s="8">
        <v>17</v>
      </c>
      <c r="BZ9" s="8">
        <v>18</v>
      </c>
      <c r="CA9" s="8">
        <v>19</v>
      </c>
      <c r="CB9" s="8">
        <v>20</v>
      </c>
      <c r="CC9" s="8">
        <v>21</v>
      </c>
      <c r="CD9" s="8">
        <v>22</v>
      </c>
      <c r="CE9" s="8">
        <v>23</v>
      </c>
      <c r="CF9" s="8">
        <v>24</v>
      </c>
      <c r="CG9" s="8">
        <v>25</v>
      </c>
      <c r="CH9" s="8">
        <v>26</v>
      </c>
      <c r="CI9" s="8">
        <v>27</v>
      </c>
      <c r="CJ9" s="8">
        <v>28</v>
      </c>
      <c r="CK9" s="8">
        <v>29</v>
      </c>
      <c r="CL9" s="8">
        <v>30</v>
      </c>
      <c r="CM9" s="8">
        <v>31</v>
      </c>
      <c r="CN9" s="8">
        <v>32</v>
      </c>
      <c r="CO9" s="8">
        <v>33</v>
      </c>
      <c r="CP9" s="8">
        <v>34</v>
      </c>
      <c r="CQ9" s="8">
        <v>35</v>
      </c>
      <c r="CR9" s="8">
        <v>36</v>
      </c>
      <c r="CS9" s="8">
        <v>37</v>
      </c>
      <c r="CT9" s="8">
        <v>38</v>
      </c>
      <c r="CU9" s="8">
        <v>39</v>
      </c>
      <c r="CV9" s="8">
        <v>40</v>
      </c>
      <c r="CW9" s="8"/>
      <c r="CX9" s="8"/>
      <c r="CY9" s="8"/>
      <c r="CZ9" s="8">
        <v>1</v>
      </c>
      <c r="DA9" s="8">
        <v>2</v>
      </c>
      <c r="DB9" s="8">
        <v>3</v>
      </c>
      <c r="DC9" s="8">
        <v>4</v>
      </c>
      <c r="DD9" s="8">
        <v>5</v>
      </c>
      <c r="DE9" s="8">
        <v>6</v>
      </c>
      <c r="DF9" s="8">
        <v>7</v>
      </c>
      <c r="DG9" s="8">
        <v>8</v>
      </c>
      <c r="DH9" s="8">
        <v>9</v>
      </c>
      <c r="DI9" s="8">
        <v>10</v>
      </c>
      <c r="DJ9" s="8">
        <v>11</v>
      </c>
      <c r="DK9" s="8">
        <v>12</v>
      </c>
      <c r="DL9" s="8">
        <v>13</v>
      </c>
      <c r="DM9" s="8">
        <v>14</v>
      </c>
      <c r="DN9" s="8">
        <v>15</v>
      </c>
      <c r="DO9" s="8">
        <v>16</v>
      </c>
      <c r="DP9" s="8">
        <v>17</v>
      </c>
      <c r="DQ9" s="8">
        <v>18</v>
      </c>
      <c r="DR9" s="8">
        <v>19</v>
      </c>
      <c r="DS9" s="8">
        <v>20</v>
      </c>
      <c r="DT9" s="8">
        <v>21</v>
      </c>
      <c r="DU9" s="8">
        <v>22</v>
      </c>
      <c r="DV9" s="8">
        <v>23</v>
      </c>
      <c r="DW9" s="8">
        <v>24</v>
      </c>
      <c r="DX9" s="8">
        <v>25</v>
      </c>
      <c r="DY9" s="8">
        <v>26</v>
      </c>
      <c r="DZ9" s="8">
        <v>27</v>
      </c>
      <c r="EA9" s="8">
        <v>28</v>
      </c>
      <c r="EB9" s="8">
        <v>29</v>
      </c>
      <c r="EC9" s="8">
        <v>30</v>
      </c>
      <c r="ED9" s="8">
        <v>31</v>
      </c>
      <c r="EE9" s="8">
        <v>32</v>
      </c>
      <c r="EF9" s="8">
        <v>33</v>
      </c>
      <c r="EG9" s="8">
        <v>34</v>
      </c>
      <c r="EH9" s="8">
        <v>35</v>
      </c>
      <c r="EI9" s="8">
        <v>36</v>
      </c>
      <c r="EJ9" s="8">
        <v>37</v>
      </c>
      <c r="EK9" s="8">
        <v>38</v>
      </c>
      <c r="EL9" s="8">
        <v>39</v>
      </c>
      <c r="EM9" s="8">
        <v>40</v>
      </c>
      <c r="EN9" s="8"/>
      <c r="EO9" s="8"/>
      <c r="EP9" s="8"/>
      <c r="EQ9" s="9"/>
      <c r="ER9" s="9"/>
      <c r="ES9" s="9"/>
      <c r="ET9" s="9"/>
      <c r="EU9" s="9" t="s">
        <v>11</v>
      </c>
      <c r="EV9" s="8" t="s">
        <v>8</v>
      </c>
      <c r="EW9" s="8" t="s">
        <v>9</v>
      </c>
      <c r="EX9" s="23" t="s">
        <v>7</v>
      </c>
      <c r="EY9" s="8"/>
      <c r="EZ9" s="8" t="s">
        <v>16</v>
      </c>
      <c r="FA9" s="8" t="s">
        <v>17</v>
      </c>
      <c r="FB9" s="8"/>
      <c r="FC9" s="14"/>
      <c r="FD9" s="14" t="s">
        <v>3</v>
      </c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 t="s">
        <v>4</v>
      </c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 t="s">
        <v>5</v>
      </c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 t="s">
        <v>6</v>
      </c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9"/>
      <c r="IR9" s="14"/>
      <c r="IS9" s="14"/>
      <c r="IT9" s="14"/>
      <c r="IU9" s="14"/>
      <c r="IV9" s="8"/>
    </row>
    <row r="10" spans="1:256" s="3" customFormat="1" ht="34.5">
      <c r="A10" s="73">
        <v>1</v>
      </c>
      <c r="B10" s="75" t="s">
        <v>36</v>
      </c>
      <c r="C10" s="85" t="s">
        <v>37</v>
      </c>
      <c r="D10" s="41" t="s">
        <v>58</v>
      </c>
      <c r="E10" s="39">
        <v>85</v>
      </c>
      <c r="F10" s="39">
        <v>343</v>
      </c>
      <c r="G10" s="61">
        <v>2</v>
      </c>
      <c r="H10" s="62">
        <v>42</v>
      </c>
      <c r="I10" s="61">
        <v>2</v>
      </c>
      <c r="J10" s="62">
        <v>42</v>
      </c>
      <c r="K10" s="73">
        <v>335</v>
      </c>
      <c r="L10" s="24" t="e">
        <f>#REF!+#REF!</f>
        <v>#REF!</v>
      </c>
      <c r="M10" s="25"/>
      <c r="N10" s="26"/>
      <c r="O10" s="25" t="e">
        <f>IF(#REF!=1,25,0)</f>
        <v>#REF!</v>
      </c>
      <c r="P10" s="25" t="e">
        <f>IF(#REF!=2,22,0)</f>
        <v>#REF!</v>
      </c>
      <c r="Q10" s="25" t="e">
        <f>IF(#REF!=3,20,0)</f>
        <v>#REF!</v>
      </c>
      <c r="R10" s="25" t="e">
        <f>IF(#REF!=4,18,0)</f>
        <v>#REF!</v>
      </c>
      <c r="S10" s="25" t="e">
        <f>IF(#REF!=5,16,0)</f>
        <v>#REF!</v>
      </c>
      <c r="T10" s="25" t="e">
        <f>IF(#REF!=6,15,0)</f>
        <v>#REF!</v>
      </c>
      <c r="U10" s="25" t="e">
        <f>IF(#REF!=7,14,0)</f>
        <v>#REF!</v>
      </c>
      <c r="V10" s="25" t="e">
        <f>IF(#REF!=8,13,0)</f>
        <v>#REF!</v>
      </c>
      <c r="W10" s="25" t="e">
        <f>IF(#REF!=9,12,0)</f>
        <v>#REF!</v>
      </c>
      <c r="X10" s="25" t="e">
        <f>IF(#REF!=10,11,0)</f>
        <v>#REF!</v>
      </c>
      <c r="Y10" s="25" t="e">
        <f>IF(#REF!=11,10,0)</f>
        <v>#REF!</v>
      </c>
      <c r="Z10" s="25" t="e">
        <f>IF(#REF!=12,9,0)</f>
        <v>#REF!</v>
      </c>
      <c r="AA10" s="25" t="e">
        <f>IF(#REF!=13,8,0)</f>
        <v>#REF!</v>
      </c>
      <c r="AB10" s="25" t="e">
        <f>IF(#REF!=14,7,0)</f>
        <v>#REF!</v>
      </c>
      <c r="AC10" s="25" t="e">
        <f>IF(#REF!=15,6,0)</f>
        <v>#REF!</v>
      </c>
      <c r="AD10" s="25" t="e">
        <f>IF(#REF!=16,5,0)</f>
        <v>#REF!</v>
      </c>
      <c r="AE10" s="25" t="e">
        <f>IF(#REF!=17,4,0)</f>
        <v>#REF!</v>
      </c>
      <c r="AF10" s="25" t="e">
        <f>IF(#REF!=18,3,0)</f>
        <v>#REF!</v>
      </c>
      <c r="AG10" s="25" t="e">
        <f>IF(#REF!=19,2,0)</f>
        <v>#REF!</v>
      </c>
      <c r="AH10" s="25" t="e">
        <f>IF(#REF!=20,1,0)</f>
        <v>#REF!</v>
      </c>
      <c r="AI10" s="25" t="e">
        <f>IF(#REF!&gt;20,0,0)</f>
        <v>#REF!</v>
      </c>
      <c r="AJ10" s="25" t="e">
        <f>IF(#REF!="сх",0,0)</f>
        <v>#REF!</v>
      </c>
      <c r="AK10" s="25" t="e">
        <f>SUM(O10:AI10)</f>
        <v>#REF!</v>
      </c>
      <c r="AL10" s="25" t="e">
        <f>IF(#REF!=1,25,0)</f>
        <v>#REF!</v>
      </c>
      <c r="AM10" s="25" t="e">
        <f>IF(#REF!=2,22,0)</f>
        <v>#REF!</v>
      </c>
      <c r="AN10" s="25" t="e">
        <f>IF(#REF!=3,20,0)</f>
        <v>#REF!</v>
      </c>
      <c r="AO10" s="25" t="e">
        <f>IF(#REF!=4,18,0)</f>
        <v>#REF!</v>
      </c>
      <c r="AP10" s="25" t="e">
        <f>IF(#REF!=5,16,0)</f>
        <v>#REF!</v>
      </c>
      <c r="AQ10" s="25" t="e">
        <f>IF(#REF!=6,15,0)</f>
        <v>#REF!</v>
      </c>
      <c r="AR10" s="25" t="e">
        <f>IF(#REF!=7,14,0)</f>
        <v>#REF!</v>
      </c>
      <c r="AS10" s="25" t="e">
        <f>IF(#REF!=8,13,0)</f>
        <v>#REF!</v>
      </c>
      <c r="AT10" s="25" t="e">
        <f>IF(#REF!=9,12,0)</f>
        <v>#REF!</v>
      </c>
      <c r="AU10" s="25" t="e">
        <f>IF(#REF!=10,11,0)</f>
        <v>#REF!</v>
      </c>
      <c r="AV10" s="25" t="e">
        <f>IF(#REF!=11,10,0)</f>
        <v>#REF!</v>
      </c>
      <c r="AW10" s="25" t="e">
        <f>IF(#REF!=12,9,0)</f>
        <v>#REF!</v>
      </c>
      <c r="AX10" s="25" t="e">
        <f>IF(#REF!=13,8,0)</f>
        <v>#REF!</v>
      </c>
      <c r="AY10" s="25" t="e">
        <f>IF(#REF!=14,7,0)</f>
        <v>#REF!</v>
      </c>
      <c r="AZ10" s="25" t="e">
        <f>IF(#REF!=15,6,0)</f>
        <v>#REF!</v>
      </c>
      <c r="BA10" s="25" t="e">
        <f>IF(#REF!=16,5,0)</f>
        <v>#REF!</v>
      </c>
      <c r="BB10" s="25" t="e">
        <f>IF(#REF!=17,4,0)</f>
        <v>#REF!</v>
      </c>
      <c r="BC10" s="25" t="e">
        <f>IF(#REF!=18,3,0)</f>
        <v>#REF!</v>
      </c>
      <c r="BD10" s="25" t="e">
        <f>IF(#REF!=19,2,0)</f>
        <v>#REF!</v>
      </c>
      <c r="BE10" s="25" t="e">
        <f>IF(#REF!=20,1,0)</f>
        <v>#REF!</v>
      </c>
      <c r="BF10" s="25" t="e">
        <f>IF(#REF!&gt;20,0,0)</f>
        <v>#REF!</v>
      </c>
      <c r="BG10" s="25" t="e">
        <f>IF(#REF!="сх",0,0)</f>
        <v>#REF!</v>
      </c>
      <c r="BH10" s="25" t="e">
        <f>SUM(AL10:BF10)</f>
        <v>#REF!</v>
      </c>
      <c r="BI10" s="25" t="e">
        <f>IF(#REF!=1,45,0)</f>
        <v>#REF!</v>
      </c>
      <c r="BJ10" s="25" t="e">
        <f>IF(#REF!=2,42,0)</f>
        <v>#REF!</v>
      </c>
      <c r="BK10" s="25" t="e">
        <f>IF(#REF!=3,40,0)</f>
        <v>#REF!</v>
      </c>
      <c r="BL10" s="25" t="e">
        <f>IF(#REF!=4,38,0)</f>
        <v>#REF!</v>
      </c>
      <c r="BM10" s="25" t="e">
        <f>IF(#REF!=5,36,0)</f>
        <v>#REF!</v>
      </c>
      <c r="BN10" s="25" t="e">
        <f>IF(#REF!=6,35,0)</f>
        <v>#REF!</v>
      </c>
      <c r="BO10" s="25" t="e">
        <f>IF(#REF!=7,34,0)</f>
        <v>#REF!</v>
      </c>
      <c r="BP10" s="25" t="e">
        <f>IF(#REF!=8,33,0)</f>
        <v>#REF!</v>
      </c>
      <c r="BQ10" s="25" t="e">
        <f>IF(#REF!=9,32,0)</f>
        <v>#REF!</v>
      </c>
      <c r="BR10" s="25" t="e">
        <f>IF(#REF!=10,31,0)</f>
        <v>#REF!</v>
      </c>
      <c r="BS10" s="25" t="e">
        <f>IF(#REF!=11,30,0)</f>
        <v>#REF!</v>
      </c>
      <c r="BT10" s="25" t="e">
        <f>IF(#REF!=12,29,0)</f>
        <v>#REF!</v>
      </c>
      <c r="BU10" s="25" t="e">
        <f>IF(#REF!=13,28,0)</f>
        <v>#REF!</v>
      </c>
      <c r="BV10" s="25" t="e">
        <f>IF(#REF!=14,27,0)</f>
        <v>#REF!</v>
      </c>
      <c r="BW10" s="25" t="e">
        <f>IF(#REF!=15,26,0)</f>
        <v>#REF!</v>
      </c>
      <c r="BX10" s="25" t="e">
        <f>IF(#REF!=16,25,0)</f>
        <v>#REF!</v>
      </c>
      <c r="BY10" s="25" t="e">
        <f>IF(#REF!=17,24,0)</f>
        <v>#REF!</v>
      </c>
      <c r="BZ10" s="25" t="e">
        <f>IF(#REF!=18,23,0)</f>
        <v>#REF!</v>
      </c>
      <c r="CA10" s="25" t="e">
        <f>IF(#REF!=19,22,0)</f>
        <v>#REF!</v>
      </c>
      <c r="CB10" s="25" t="e">
        <f>IF(#REF!=20,21,0)</f>
        <v>#REF!</v>
      </c>
      <c r="CC10" s="25" t="e">
        <f>IF(#REF!=21,20,0)</f>
        <v>#REF!</v>
      </c>
      <c r="CD10" s="25" t="e">
        <f>IF(#REF!=22,19,0)</f>
        <v>#REF!</v>
      </c>
      <c r="CE10" s="25" t="e">
        <f>IF(#REF!=23,18,0)</f>
        <v>#REF!</v>
      </c>
      <c r="CF10" s="25" t="e">
        <f>IF(#REF!=24,17,0)</f>
        <v>#REF!</v>
      </c>
      <c r="CG10" s="25" t="e">
        <f>IF(#REF!=25,16,0)</f>
        <v>#REF!</v>
      </c>
      <c r="CH10" s="25" t="e">
        <f>IF(#REF!=26,15,0)</f>
        <v>#REF!</v>
      </c>
      <c r="CI10" s="25" t="e">
        <f>IF(#REF!=27,14,0)</f>
        <v>#REF!</v>
      </c>
      <c r="CJ10" s="25" t="e">
        <f>IF(#REF!=28,13,0)</f>
        <v>#REF!</v>
      </c>
      <c r="CK10" s="25" t="e">
        <f>IF(#REF!=29,12,0)</f>
        <v>#REF!</v>
      </c>
      <c r="CL10" s="25" t="e">
        <f>IF(#REF!=30,11,0)</f>
        <v>#REF!</v>
      </c>
      <c r="CM10" s="25" t="e">
        <f>IF(#REF!=31,10,0)</f>
        <v>#REF!</v>
      </c>
      <c r="CN10" s="25" t="e">
        <f>IF(#REF!=32,9,0)</f>
        <v>#REF!</v>
      </c>
      <c r="CO10" s="25" t="e">
        <f>IF(#REF!=33,8,0)</f>
        <v>#REF!</v>
      </c>
      <c r="CP10" s="25" t="e">
        <f>IF(#REF!=34,7,0)</f>
        <v>#REF!</v>
      </c>
      <c r="CQ10" s="25" t="e">
        <f>IF(#REF!=35,6,0)</f>
        <v>#REF!</v>
      </c>
      <c r="CR10" s="25" t="e">
        <f>IF(#REF!=36,5,0)</f>
        <v>#REF!</v>
      </c>
      <c r="CS10" s="25" t="e">
        <f>IF(#REF!=37,4,0)</f>
        <v>#REF!</v>
      </c>
      <c r="CT10" s="25" t="e">
        <f>IF(#REF!=38,3,0)</f>
        <v>#REF!</v>
      </c>
      <c r="CU10" s="25" t="e">
        <f>IF(#REF!=39,2,0)</f>
        <v>#REF!</v>
      </c>
      <c r="CV10" s="25" t="e">
        <f>IF(#REF!=40,1,0)</f>
        <v>#REF!</v>
      </c>
      <c r="CW10" s="25" t="e">
        <f>IF(#REF!&gt;20,0,0)</f>
        <v>#REF!</v>
      </c>
      <c r="CX10" s="25" t="e">
        <f>IF(#REF!="сх",0,0)</f>
        <v>#REF!</v>
      </c>
      <c r="CY10" s="25" t="e">
        <f>SUM(BI10:CX10)</f>
        <v>#REF!</v>
      </c>
      <c r="CZ10" s="25" t="e">
        <f>IF(#REF!=1,45,0)</f>
        <v>#REF!</v>
      </c>
      <c r="DA10" s="25" t="e">
        <f>IF(#REF!=2,42,0)</f>
        <v>#REF!</v>
      </c>
      <c r="DB10" s="25" t="e">
        <f>IF(#REF!=3,40,0)</f>
        <v>#REF!</v>
      </c>
      <c r="DC10" s="25" t="e">
        <f>IF(#REF!=4,38,0)</f>
        <v>#REF!</v>
      </c>
      <c r="DD10" s="25" t="e">
        <f>IF(#REF!=5,36,0)</f>
        <v>#REF!</v>
      </c>
      <c r="DE10" s="25" t="e">
        <f>IF(#REF!=6,35,0)</f>
        <v>#REF!</v>
      </c>
      <c r="DF10" s="25" t="e">
        <f>IF(#REF!=7,34,0)</f>
        <v>#REF!</v>
      </c>
      <c r="DG10" s="25" t="e">
        <f>IF(#REF!=8,33,0)</f>
        <v>#REF!</v>
      </c>
      <c r="DH10" s="25" t="e">
        <f>IF(#REF!=9,32,0)</f>
        <v>#REF!</v>
      </c>
      <c r="DI10" s="25" t="e">
        <f>IF(#REF!=10,31,0)</f>
        <v>#REF!</v>
      </c>
      <c r="DJ10" s="25" t="e">
        <f>IF(#REF!=11,30,0)</f>
        <v>#REF!</v>
      </c>
      <c r="DK10" s="25" t="e">
        <f>IF(#REF!=12,29,0)</f>
        <v>#REF!</v>
      </c>
      <c r="DL10" s="25" t="e">
        <f>IF(#REF!=13,28,0)</f>
        <v>#REF!</v>
      </c>
      <c r="DM10" s="25" t="e">
        <f>IF(#REF!=14,27,0)</f>
        <v>#REF!</v>
      </c>
      <c r="DN10" s="25" t="e">
        <f>IF(#REF!=15,26,0)</f>
        <v>#REF!</v>
      </c>
      <c r="DO10" s="25" t="e">
        <f>IF(#REF!=16,25,0)</f>
        <v>#REF!</v>
      </c>
      <c r="DP10" s="25" t="e">
        <f>IF(#REF!=17,24,0)</f>
        <v>#REF!</v>
      </c>
      <c r="DQ10" s="25" t="e">
        <f>IF(#REF!=18,23,0)</f>
        <v>#REF!</v>
      </c>
      <c r="DR10" s="25" t="e">
        <f>IF(#REF!=19,22,0)</f>
        <v>#REF!</v>
      </c>
      <c r="DS10" s="25" t="e">
        <f>IF(#REF!=20,21,0)</f>
        <v>#REF!</v>
      </c>
      <c r="DT10" s="25" t="e">
        <f>IF(#REF!=21,20,0)</f>
        <v>#REF!</v>
      </c>
      <c r="DU10" s="25" t="e">
        <f>IF(#REF!=22,19,0)</f>
        <v>#REF!</v>
      </c>
      <c r="DV10" s="25" t="e">
        <f>IF(#REF!=23,18,0)</f>
        <v>#REF!</v>
      </c>
      <c r="DW10" s="25" t="e">
        <f>IF(#REF!=24,17,0)</f>
        <v>#REF!</v>
      </c>
      <c r="DX10" s="25" t="e">
        <f>IF(#REF!=25,16,0)</f>
        <v>#REF!</v>
      </c>
      <c r="DY10" s="25" t="e">
        <f>IF(#REF!=26,15,0)</f>
        <v>#REF!</v>
      </c>
      <c r="DZ10" s="25" t="e">
        <f>IF(#REF!=27,14,0)</f>
        <v>#REF!</v>
      </c>
      <c r="EA10" s="25" t="e">
        <f>IF(#REF!=28,13,0)</f>
        <v>#REF!</v>
      </c>
      <c r="EB10" s="25" t="e">
        <f>IF(#REF!=29,12,0)</f>
        <v>#REF!</v>
      </c>
      <c r="EC10" s="25" t="e">
        <f>IF(#REF!=30,11,0)</f>
        <v>#REF!</v>
      </c>
      <c r="ED10" s="25" t="e">
        <f>IF(#REF!=31,10,0)</f>
        <v>#REF!</v>
      </c>
      <c r="EE10" s="25" t="e">
        <f>IF(#REF!=32,9,0)</f>
        <v>#REF!</v>
      </c>
      <c r="EF10" s="25" t="e">
        <f>IF(#REF!=33,8,0)</f>
        <v>#REF!</v>
      </c>
      <c r="EG10" s="25" t="e">
        <f>IF(#REF!=34,7,0)</f>
        <v>#REF!</v>
      </c>
      <c r="EH10" s="25" t="e">
        <f>IF(#REF!=35,6,0)</f>
        <v>#REF!</v>
      </c>
      <c r="EI10" s="25" t="e">
        <f>IF(#REF!=36,5,0)</f>
        <v>#REF!</v>
      </c>
      <c r="EJ10" s="25" t="e">
        <f>IF(#REF!=37,4,0)</f>
        <v>#REF!</v>
      </c>
      <c r="EK10" s="25" t="e">
        <f>IF(#REF!=38,3,0)</f>
        <v>#REF!</v>
      </c>
      <c r="EL10" s="25" t="e">
        <f>IF(#REF!=39,2,0)</f>
        <v>#REF!</v>
      </c>
      <c r="EM10" s="25" t="e">
        <f>IF(#REF!=40,1,0)</f>
        <v>#REF!</v>
      </c>
      <c r="EN10" s="25" t="e">
        <f>IF(#REF!&gt;20,0,0)</f>
        <v>#REF!</v>
      </c>
      <c r="EO10" s="25" t="e">
        <f>IF(#REF!="сх",0,0)</f>
        <v>#REF!</v>
      </c>
      <c r="EP10" s="25" t="e">
        <f>SUM(CZ10:EO10)</f>
        <v>#REF!</v>
      </c>
      <c r="EQ10" s="25"/>
      <c r="ER10" s="25" t="e">
        <f>IF(#REF!="сх","ноль",IF(#REF!&gt;0,#REF!,"Ноль"))</f>
        <v>#REF!</v>
      </c>
      <c r="ES10" s="25" t="e">
        <f>IF(#REF!="сх","ноль",IF(#REF!&gt;0,#REF!,"Ноль"))</f>
        <v>#REF!</v>
      </c>
      <c r="ET10" s="25"/>
      <c r="EU10" s="25" t="e">
        <f>MIN(ER10,ES10)</f>
        <v>#REF!</v>
      </c>
      <c r="EV10" s="25" t="e">
        <f>IF(K10=#REF!,IF(#REF!&lt;#REF!,#REF!,EZ10),#REF!)</f>
        <v>#REF!</v>
      </c>
      <c r="EW10" s="25" t="e">
        <f>IF(K10=#REF!,IF(#REF!&lt;#REF!,0,1))</f>
        <v>#REF!</v>
      </c>
      <c r="EX10" s="25" t="e">
        <f>IF(AND(EU10&gt;=21,EU10&lt;&gt;0),EU10,IF(K10&lt;#REF!,"СТОП",EV10+EW10))</f>
        <v>#REF!</v>
      </c>
      <c r="EY10" s="25"/>
      <c r="EZ10" s="25">
        <v>15</v>
      </c>
      <c r="FA10" s="25">
        <v>16</v>
      </c>
      <c r="FB10" s="25"/>
      <c r="FC10" s="27" t="e">
        <f>IF(#REF!=1,25,0)</f>
        <v>#REF!</v>
      </c>
      <c r="FD10" s="27" t="e">
        <f>IF(#REF!=2,22,0)</f>
        <v>#REF!</v>
      </c>
      <c r="FE10" s="27" t="e">
        <f>IF(#REF!=3,20,0)</f>
        <v>#REF!</v>
      </c>
      <c r="FF10" s="27" t="e">
        <f>IF(#REF!=4,18,0)</f>
        <v>#REF!</v>
      </c>
      <c r="FG10" s="27" t="e">
        <f>IF(#REF!=5,16,0)</f>
        <v>#REF!</v>
      </c>
      <c r="FH10" s="27" t="e">
        <f>IF(#REF!=6,15,0)</f>
        <v>#REF!</v>
      </c>
      <c r="FI10" s="27" t="e">
        <f>IF(#REF!=7,14,0)</f>
        <v>#REF!</v>
      </c>
      <c r="FJ10" s="27" t="e">
        <f>IF(#REF!=8,13,0)</f>
        <v>#REF!</v>
      </c>
      <c r="FK10" s="27" t="e">
        <f>IF(#REF!=9,12,0)</f>
        <v>#REF!</v>
      </c>
      <c r="FL10" s="27" t="e">
        <f>IF(#REF!=10,11,0)</f>
        <v>#REF!</v>
      </c>
      <c r="FM10" s="27" t="e">
        <f>IF(#REF!=11,10,0)</f>
        <v>#REF!</v>
      </c>
      <c r="FN10" s="27" t="e">
        <f>IF(#REF!=12,9,0)</f>
        <v>#REF!</v>
      </c>
      <c r="FO10" s="27" t="e">
        <f>IF(#REF!=13,8,0)</f>
        <v>#REF!</v>
      </c>
      <c r="FP10" s="27" t="e">
        <f>IF(#REF!=14,7,0)</f>
        <v>#REF!</v>
      </c>
      <c r="FQ10" s="27" t="e">
        <f>IF(#REF!=15,6,0)</f>
        <v>#REF!</v>
      </c>
      <c r="FR10" s="27" t="e">
        <f>IF(#REF!=16,5,0)</f>
        <v>#REF!</v>
      </c>
      <c r="FS10" s="27" t="e">
        <f>IF(#REF!=17,4,0)</f>
        <v>#REF!</v>
      </c>
      <c r="FT10" s="27" t="e">
        <f>IF(#REF!=18,3,0)</f>
        <v>#REF!</v>
      </c>
      <c r="FU10" s="27" t="e">
        <f>IF(#REF!=19,2,0)</f>
        <v>#REF!</v>
      </c>
      <c r="FV10" s="27" t="e">
        <f>IF(#REF!=20,1,0)</f>
        <v>#REF!</v>
      </c>
      <c r="FW10" s="27" t="e">
        <f>IF(#REF!&gt;20,0,0)</f>
        <v>#REF!</v>
      </c>
      <c r="FX10" s="27" t="e">
        <f>IF(#REF!="сх",0,0)</f>
        <v>#REF!</v>
      </c>
      <c r="FY10" s="27" t="e">
        <f>SUM(FC10:FX10)</f>
        <v>#REF!</v>
      </c>
      <c r="FZ10" s="27" t="e">
        <f>IF(#REF!=1,25,0)</f>
        <v>#REF!</v>
      </c>
      <c r="GA10" s="27" t="e">
        <f>IF(#REF!=2,22,0)</f>
        <v>#REF!</v>
      </c>
      <c r="GB10" s="27" t="e">
        <f>IF(#REF!=3,20,0)</f>
        <v>#REF!</v>
      </c>
      <c r="GC10" s="27" t="e">
        <f>IF(#REF!=4,18,0)</f>
        <v>#REF!</v>
      </c>
      <c r="GD10" s="27" t="e">
        <f>IF(#REF!=5,16,0)</f>
        <v>#REF!</v>
      </c>
      <c r="GE10" s="27" t="e">
        <f>IF(#REF!=6,15,0)</f>
        <v>#REF!</v>
      </c>
      <c r="GF10" s="27" t="e">
        <f>IF(#REF!=7,14,0)</f>
        <v>#REF!</v>
      </c>
      <c r="GG10" s="27" t="e">
        <f>IF(#REF!=8,13,0)</f>
        <v>#REF!</v>
      </c>
      <c r="GH10" s="27" t="e">
        <f>IF(#REF!=9,12,0)</f>
        <v>#REF!</v>
      </c>
      <c r="GI10" s="27" t="e">
        <f>IF(#REF!=10,11,0)</f>
        <v>#REF!</v>
      </c>
      <c r="GJ10" s="27" t="e">
        <f>IF(#REF!=11,10,0)</f>
        <v>#REF!</v>
      </c>
      <c r="GK10" s="27" t="e">
        <f>IF(#REF!=12,9,0)</f>
        <v>#REF!</v>
      </c>
      <c r="GL10" s="27" t="e">
        <f>IF(#REF!=13,8,0)</f>
        <v>#REF!</v>
      </c>
      <c r="GM10" s="27" t="e">
        <f>IF(#REF!=14,7,0)</f>
        <v>#REF!</v>
      </c>
      <c r="GN10" s="27" t="e">
        <f>IF(#REF!=15,6,0)</f>
        <v>#REF!</v>
      </c>
      <c r="GO10" s="27" t="e">
        <f>IF(#REF!=16,5,0)</f>
        <v>#REF!</v>
      </c>
      <c r="GP10" s="27" t="e">
        <f>IF(#REF!=17,4,0)</f>
        <v>#REF!</v>
      </c>
      <c r="GQ10" s="27" t="e">
        <f>IF(#REF!=18,3,0)</f>
        <v>#REF!</v>
      </c>
      <c r="GR10" s="27" t="e">
        <f>IF(#REF!=19,2,0)</f>
        <v>#REF!</v>
      </c>
      <c r="GS10" s="27" t="e">
        <f>IF(#REF!=20,1,0)</f>
        <v>#REF!</v>
      </c>
      <c r="GT10" s="27" t="e">
        <f>IF(#REF!&gt;20,0,0)</f>
        <v>#REF!</v>
      </c>
      <c r="GU10" s="27" t="e">
        <f>IF(#REF!="сх",0,0)</f>
        <v>#REF!</v>
      </c>
      <c r="GV10" s="27" t="e">
        <f>SUM(FZ10:GU10)</f>
        <v>#REF!</v>
      </c>
      <c r="GW10" s="27" t="e">
        <f>IF(#REF!=1,100,0)</f>
        <v>#REF!</v>
      </c>
      <c r="GX10" s="27" t="e">
        <f>IF(#REF!=2,98,0)</f>
        <v>#REF!</v>
      </c>
      <c r="GY10" s="27" t="e">
        <f>IF(#REF!=3,95,0)</f>
        <v>#REF!</v>
      </c>
      <c r="GZ10" s="27" t="e">
        <f>IF(#REF!=4,93,0)</f>
        <v>#REF!</v>
      </c>
      <c r="HA10" s="27" t="e">
        <f>IF(#REF!=5,90,0)</f>
        <v>#REF!</v>
      </c>
      <c r="HB10" s="27" t="e">
        <f>IF(#REF!=6,88,0)</f>
        <v>#REF!</v>
      </c>
      <c r="HC10" s="27" t="e">
        <f>IF(#REF!=7,85,0)</f>
        <v>#REF!</v>
      </c>
      <c r="HD10" s="27" t="e">
        <f>IF(#REF!=8,83,0)</f>
        <v>#REF!</v>
      </c>
      <c r="HE10" s="27" t="e">
        <f>IF(#REF!=9,80,0)</f>
        <v>#REF!</v>
      </c>
      <c r="HF10" s="27" t="e">
        <f>IF(#REF!=10,78,0)</f>
        <v>#REF!</v>
      </c>
      <c r="HG10" s="27" t="e">
        <f>IF(#REF!=11,75,0)</f>
        <v>#REF!</v>
      </c>
      <c r="HH10" s="27" t="e">
        <f>IF(#REF!=12,73,0)</f>
        <v>#REF!</v>
      </c>
      <c r="HI10" s="27" t="e">
        <f>IF(#REF!=13,70,0)</f>
        <v>#REF!</v>
      </c>
      <c r="HJ10" s="27" t="e">
        <f>IF(#REF!=14,68,0)</f>
        <v>#REF!</v>
      </c>
      <c r="HK10" s="27" t="e">
        <f>IF(#REF!=15,65,0)</f>
        <v>#REF!</v>
      </c>
      <c r="HL10" s="27" t="e">
        <f>IF(#REF!=16,63,0)</f>
        <v>#REF!</v>
      </c>
      <c r="HM10" s="27" t="e">
        <f>IF(#REF!=17,60,0)</f>
        <v>#REF!</v>
      </c>
      <c r="HN10" s="27" t="e">
        <f>IF(#REF!=18,58,0)</f>
        <v>#REF!</v>
      </c>
      <c r="HO10" s="27" t="e">
        <f>IF(#REF!=19,55,0)</f>
        <v>#REF!</v>
      </c>
      <c r="HP10" s="27" t="e">
        <f>IF(#REF!=20,53,0)</f>
        <v>#REF!</v>
      </c>
      <c r="HQ10" s="27" t="e">
        <f>IF(#REF!&gt;20,0,0)</f>
        <v>#REF!</v>
      </c>
      <c r="HR10" s="27" t="e">
        <f>IF(#REF!="сх",0,0)</f>
        <v>#REF!</v>
      </c>
      <c r="HS10" s="27" t="e">
        <f>SUM(GW10:HR10)</f>
        <v>#REF!</v>
      </c>
      <c r="HT10" s="27" t="e">
        <f>IF(#REF!=1,100,0)</f>
        <v>#REF!</v>
      </c>
      <c r="HU10" s="27" t="e">
        <f>IF(#REF!=2,98,0)</f>
        <v>#REF!</v>
      </c>
      <c r="HV10" s="27" t="e">
        <f>IF(#REF!=3,95,0)</f>
        <v>#REF!</v>
      </c>
      <c r="HW10" s="27" t="e">
        <f>IF(#REF!=4,93,0)</f>
        <v>#REF!</v>
      </c>
      <c r="HX10" s="27" t="e">
        <f>IF(#REF!=5,90,0)</f>
        <v>#REF!</v>
      </c>
      <c r="HY10" s="27" t="e">
        <f>IF(#REF!=6,88,0)</f>
        <v>#REF!</v>
      </c>
      <c r="HZ10" s="27" t="e">
        <f>IF(#REF!=7,85,0)</f>
        <v>#REF!</v>
      </c>
      <c r="IA10" s="27" t="e">
        <f>IF(#REF!=8,83,0)</f>
        <v>#REF!</v>
      </c>
      <c r="IB10" s="27" t="e">
        <f>IF(#REF!=9,80,0)</f>
        <v>#REF!</v>
      </c>
      <c r="IC10" s="27" t="e">
        <f>IF(#REF!=10,78,0)</f>
        <v>#REF!</v>
      </c>
      <c r="ID10" s="27" t="e">
        <f>IF(#REF!=11,75,0)</f>
        <v>#REF!</v>
      </c>
      <c r="IE10" s="27" t="e">
        <f>IF(#REF!=12,73,0)</f>
        <v>#REF!</v>
      </c>
      <c r="IF10" s="27" t="e">
        <f>IF(#REF!=13,70,0)</f>
        <v>#REF!</v>
      </c>
      <c r="IG10" s="27" t="e">
        <f>IF(#REF!=14,68,0)</f>
        <v>#REF!</v>
      </c>
      <c r="IH10" s="27" t="e">
        <f>IF(#REF!=15,65,0)</f>
        <v>#REF!</v>
      </c>
      <c r="II10" s="27" t="e">
        <f>IF(#REF!=16,63,0)</f>
        <v>#REF!</v>
      </c>
      <c r="IJ10" s="27" t="e">
        <f>IF(#REF!=17,60,0)</f>
        <v>#REF!</v>
      </c>
      <c r="IK10" s="27" t="e">
        <f>IF(#REF!=18,58,0)</f>
        <v>#REF!</v>
      </c>
      <c r="IL10" s="27" t="e">
        <f>IF(#REF!=19,55,0)</f>
        <v>#REF!</v>
      </c>
      <c r="IM10" s="27" t="e">
        <f>IF(#REF!=20,53,0)</f>
        <v>#REF!</v>
      </c>
      <c r="IN10" s="27" t="e">
        <f>IF(#REF!&gt;20,0,0)</f>
        <v>#REF!</v>
      </c>
      <c r="IO10" s="27" t="e">
        <f>IF(#REF!="сх",0,0)</f>
        <v>#REF!</v>
      </c>
      <c r="IP10" s="27" t="e">
        <f>SUM(HT10:IO10)</f>
        <v>#REF!</v>
      </c>
      <c r="IQ10" s="25"/>
      <c r="IR10" s="25"/>
      <c r="IS10" s="25"/>
      <c r="IT10" s="25"/>
      <c r="IU10" s="25"/>
      <c r="IV10" s="25"/>
    </row>
    <row r="11" spans="1:256" s="3" customFormat="1" ht="34.5">
      <c r="A11" s="74"/>
      <c r="B11" s="76"/>
      <c r="C11" s="86"/>
      <c r="D11" s="42" t="s">
        <v>59</v>
      </c>
      <c r="E11" s="40">
        <v>65</v>
      </c>
      <c r="F11" s="40">
        <v>181</v>
      </c>
      <c r="G11" s="67">
        <v>6</v>
      </c>
      <c r="H11" s="68">
        <v>35</v>
      </c>
      <c r="I11" s="67">
        <v>5</v>
      </c>
      <c r="J11" s="68">
        <v>36</v>
      </c>
      <c r="K11" s="74"/>
      <c r="L11" s="24"/>
      <c r="M11" s="25"/>
      <c r="N11" s="26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5"/>
      <c r="IR11" s="25"/>
      <c r="IS11" s="25"/>
      <c r="IT11" s="25"/>
      <c r="IU11" s="25"/>
      <c r="IV11" s="25"/>
    </row>
    <row r="12" spans="1:256" s="3" customFormat="1" ht="34.5">
      <c r="A12" s="74"/>
      <c r="B12" s="76"/>
      <c r="C12" s="86"/>
      <c r="D12" s="42" t="s">
        <v>60</v>
      </c>
      <c r="E12" s="40" t="s">
        <v>34</v>
      </c>
      <c r="F12" s="40">
        <v>69</v>
      </c>
      <c r="G12" s="67">
        <v>1</v>
      </c>
      <c r="H12" s="68">
        <v>45</v>
      </c>
      <c r="I12" s="67">
        <v>1</v>
      </c>
      <c r="J12" s="68">
        <v>45</v>
      </c>
      <c r="K12" s="74"/>
      <c r="L12" s="24"/>
      <c r="M12" s="25"/>
      <c r="N12" s="26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5"/>
      <c r="IR12" s="25"/>
      <c r="IS12" s="25"/>
      <c r="IT12" s="25"/>
      <c r="IU12" s="25"/>
      <c r="IV12" s="25"/>
    </row>
    <row r="13" spans="1:256" s="3" customFormat="1" ht="34.5">
      <c r="A13" s="74"/>
      <c r="B13" s="76"/>
      <c r="C13" s="86"/>
      <c r="D13" s="42" t="s">
        <v>61</v>
      </c>
      <c r="E13" s="40" t="s">
        <v>38</v>
      </c>
      <c r="F13" s="40">
        <v>300</v>
      </c>
      <c r="G13" s="67">
        <v>1</v>
      </c>
      <c r="H13" s="68">
        <v>45</v>
      </c>
      <c r="I13" s="67">
        <v>1</v>
      </c>
      <c r="J13" s="68">
        <v>45</v>
      </c>
      <c r="K13" s="74"/>
      <c r="L13" s="24"/>
      <c r="M13" s="25"/>
      <c r="N13" s="26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5"/>
      <c r="IR13" s="25"/>
      <c r="IS13" s="25"/>
      <c r="IT13" s="25"/>
      <c r="IU13" s="25"/>
      <c r="IV13" s="25"/>
    </row>
    <row r="14" spans="1:256" s="3" customFormat="1" ht="35.25" thickBot="1">
      <c r="A14" s="74"/>
      <c r="B14" s="76"/>
      <c r="C14" s="86"/>
      <c r="D14" s="42" t="s">
        <v>39</v>
      </c>
      <c r="E14" s="40" t="s">
        <v>38</v>
      </c>
      <c r="F14" s="40">
        <v>217</v>
      </c>
      <c r="G14" s="37" t="s">
        <v>1</v>
      </c>
      <c r="H14" s="38">
        <v>0</v>
      </c>
      <c r="I14" s="37">
        <v>2</v>
      </c>
      <c r="J14" s="38">
        <v>42</v>
      </c>
      <c r="K14" s="74"/>
      <c r="L14" s="24"/>
      <c r="M14" s="25"/>
      <c r="N14" s="26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5"/>
      <c r="IR14" s="25"/>
      <c r="IS14" s="25"/>
      <c r="IT14" s="25"/>
      <c r="IU14" s="25"/>
      <c r="IV14" s="25"/>
    </row>
    <row r="15" spans="1:256" s="3" customFormat="1" ht="34.5">
      <c r="A15" s="73">
        <v>2</v>
      </c>
      <c r="B15" s="75" t="s">
        <v>36</v>
      </c>
      <c r="C15" s="77" t="s">
        <v>65</v>
      </c>
      <c r="D15" s="50" t="s">
        <v>66</v>
      </c>
      <c r="E15" s="39">
        <v>50</v>
      </c>
      <c r="F15" s="55">
        <v>13</v>
      </c>
      <c r="G15" s="61">
        <v>5</v>
      </c>
      <c r="H15" s="62">
        <v>36</v>
      </c>
      <c r="I15" s="61">
        <v>5</v>
      </c>
      <c r="J15" s="62">
        <v>36</v>
      </c>
      <c r="K15" s="79">
        <v>319</v>
      </c>
      <c r="L15" s="24" t="e">
        <f>#REF!+#REF!</f>
        <v>#REF!</v>
      </c>
      <c r="M15" s="25"/>
      <c r="N15" s="26"/>
      <c r="O15" s="25" t="e">
        <f>IF(#REF!=1,25,0)</f>
        <v>#REF!</v>
      </c>
      <c r="P15" s="25" t="e">
        <f>IF(#REF!=2,22,0)</f>
        <v>#REF!</v>
      </c>
      <c r="Q15" s="25" t="e">
        <f>IF(#REF!=3,20,0)</f>
        <v>#REF!</v>
      </c>
      <c r="R15" s="25" t="e">
        <f>IF(#REF!=4,18,0)</f>
        <v>#REF!</v>
      </c>
      <c r="S15" s="25" t="e">
        <f>IF(#REF!=5,16,0)</f>
        <v>#REF!</v>
      </c>
      <c r="T15" s="25" t="e">
        <f>IF(#REF!=6,15,0)</f>
        <v>#REF!</v>
      </c>
      <c r="U15" s="25" t="e">
        <f>IF(#REF!=7,14,0)</f>
        <v>#REF!</v>
      </c>
      <c r="V15" s="25" t="e">
        <f>IF(#REF!=8,13,0)</f>
        <v>#REF!</v>
      </c>
      <c r="W15" s="25" t="e">
        <f>IF(#REF!=9,12,0)</f>
        <v>#REF!</v>
      </c>
      <c r="X15" s="25" t="e">
        <f>IF(#REF!=10,11,0)</f>
        <v>#REF!</v>
      </c>
      <c r="Y15" s="25" t="e">
        <f>IF(#REF!=11,10,0)</f>
        <v>#REF!</v>
      </c>
      <c r="Z15" s="25" t="e">
        <f>IF(#REF!=12,9,0)</f>
        <v>#REF!</v>
      </c>
      <c r="AA15" s="25" t="e">
        <f>IF(#REF!=13,8,0)</f>
        <v>#REF!</v>
      </c>
      <c r="AB15" s="25" t="e">
        <f>IF(#REF!=14,7,0)</f>
        <v>#REF!</v>
      </c>
      <c r="AC15" s="25" t="e">
        <f>IF(#REF!=15,6,0)</f>
        <v>#REF!</v>
      </c>
      <c r="AD15" s="25" t="e">
        <f>IF(#REF!=16,5,0)</f>
        <v>#REF!</v>
      </c>
      <c r="AE15" s="25" t="e">
        <f>IF(#REF!=17,4,0)</f>
        <v>#REF!</v>
      </c>
      <c r="AF15" s="25" t="e">
        <f>IF(#REF!=18,3,0)</f>
        <v>#REF!</v>
      </c>
      <c r="AG15" s="25" t="e">
        <f>IF(#REF!=19,2,0)</f>
        <v>#REF!</v>
      </c>
      <c r="AH15" s="25" t="e">
        <f>IF(#REF!=20,1,0)</f>
        <v>#REF!</v>
      </c>
      <c r="AI15" s="25" t="e">
        <f>IF(#REF!&gt;20,0,0)</f>
        <v>#REF!</v>
      </c>
      <c r="AJ15" s="25" t="e">
        <f>IF(#REF!="сх",0,0)</f>
        <v>#REF!</v>
      </c>
      <c r="AK15" s="25" t="e">
        <f>SUM(O15:AI15)</f>
        <v>#REF!</v>
      </c>
      <c r="AL15" s="25" t="e">
        <f>IF(#REF!=1,25,0)</f>
        <v>#REF!</v>
      </c>
      <c r="AM15" s="25" t="e">
        <f>IF(#REF!=2,22,0)</f>
        <v>#REF!</v>
      </c>
      <c r="AN15" s="25" t="e">
        <f>IF(#REF!=3,20,0)</f>
        <v>#REF!</v>
      </c>
      <c r="AO15" s="25" t="e">
        <f>IF(#REF!=4,18,0)</f>
        <v>#REF!</v>
      </c>
      <c r="AP15" s="25" t="e">
        <f>IF(#REF!=5,16,0)</f>
        <v>#REF!</v>
      </c>
      <c r="AQ15" s="25" t="e">
        <f>IF(#REF!=6,15,0)</f>
        <v>#REF!</v>
      </c>
      <c r="AR15" s="25" t="e">
        <f>IF(#REF!=7,14,0)</f>
        <v>#REF!</v>
      </c>
      <c r="AS15" s="25" t="e">
        <f>IF(#REF!=8,13,0)</f>
        <v>#REF!</v>
      </c>
      <c r="AT15" s="25" t="e">
        <f>IF(#REF!=9,12,0)</f>
        <v>#REF!</v>
      </c>
      <c r="AU15" s="25" t="e">
        <f>IF(#REF!=10,11,0)</f>
        <v>#REF!</v>
      </c>
      <c r="AV15" s="25" t="e">
        <f>IF(#REF!=11,10,0)</f>
        <v>#REF!</v>
      </c>
      <c r="AW15" s="25" t="e">
        <f>IF(#REF!=12,9,0)</f>
        <v>#REF!</v>
      </c>
      <c r="AX15" s="25" t="e">
        <f>IF(#REF!=13,8,0)</f>
        <v>#REF!</v>
      </c>
      <c r="AY15" s="25" t="e">
        <f>IF(#REF!=14,7,0)</f>
        <v>#REF!</v>
      </c>
      <c r="AZ15" s="25" t="e">
        <f>IF(#REF!=15,6,0)</f>
        <v>#REF!</v>
      </c>
      <c r="BA15" s="25" t="e">
        <f>IF(#REF!=16,5,0)</f>
        <v>#REF!</v>
      </c>
      <c r="BB15" s="25" t="e">
        <f>IF(#REF!=17,4,0)</f>
        <v>#REF!</v>
      </c>
      <c r="BC15" s="25" t="e">
        <f>IF(#REF!=18,3,0)</f>
        <v>#REF!</v>
      </c>
      <c r="BD15" s="25" t="e">
        <f>IF(#REF!=19,2,0)</f>
        <v>#REF!</v>
      </c>
      <c r="BE15" s="25" t="e">
        <f>IF(#REF!=20,1,0)</f>
        <v>#REF!</v>
      </c>
      <c r="BF15" s="25" t="e">
        <f>IF(#REF!&gt;20,0,0)</f>
        <v>#REF!</v>
      </c>
      <c r="BG15" s="25" t="e">
        <f>IF(#REF!="сх",0,0)</f>
        <v>#REF!</v>
      </c>
      <c r="BH15" s="25" t="e">
        <f>SUM(AL15:BF15)</f>
        <v>#REF!</v>
      </c>
      <c r="BI15" s="25" t="e">
        <f>IF(#REF!=1,45,0)</f>
        <v>#REF!</v>
      </c>
      <c r="BJ15" s="25" t="e">
        <f>IF(#REF!=2,42,0)</f>
        <v>#REF!</v>
      </c>
      <c r="BK15" s="25" t="e">
        <f>IF(#REF!=3,40,0)</f>
        <v>#REF!</v>
      </c>
      <c r="BL15" s="25" t="e">
        <f>IF(#REF!=4,38,0)</f>
        <v>#REF!</v>
      </c>
      <c r="BM15" s="25" t="e">
        <f>IF(#REF!=5,36,0)</f>
        <v>#REF!</v>
      </c>
      <c r="BN15" s="25" t="e">
        <f>IF(#REF!=6,35,0)</f>
        <v>#REF!</v>
      </c>
      <c r="BO15" s="25" t="e">
        <f>IF(#REF!=7,34,0)</f>
        <v>#REF!</v>
      </c>
      <c r="BP15" s="25" t="e">
        <f>IF(#REF!=8,33,0)</f>
        <v>#REF!</v>
      </c>
      <c r="BQ15" s="25" t="e">
        <f>IF(#REF!=9,32,0)</f>
        <v>#REF!</v>
      </c>
      <c r="BR15" s="25" t="e">
        <f>IF(#REF!=10,31,0)</f>
        <v>#REF!</v>
      </c>
      <c r="BS15" s="25" t="e">
        <f>IF(#REF!=11,30,0)</f>
        <v>#REF!</v>
      </c>
      <c r="BT15" s="25" t="e">
        <f>IF(#REF!=12,29,0)</f>
        <v>#REF!</v>
      </c>
      <c r="BU15" s="25" t="e">
        <f>IF(#REF!=13,28,0)</f>
        <v>#REF!</v>
      </c>
      <c r="BV15" s="25" t="e">
        <f>IF(#REF!=14,27,0)</f>
        <v>#REF!</v>
      </c>
      <c r="BW15" s="25" t="e">
        <f>IF(#REF!=15,26,0)</f>
        <v>#REF!</v>
      </c>
      <c r="BX15" s="25" t="e">
        <f>IF(#REF!=16,25,0)</f>
        <v>#REF!</v>
      </c>
      <c r="BY15" s="25" t="e">
        <f>IF(#REF!=17,24,0)</f>
        <v>#REF!</v>
      </c>
      <c r="BZ15" s="25" t="e">
        <f>IF(#REF!=18,23,0)</f>
        <v>#REF!</v>
      </c>
      <c r="CA15" s="25" t="e">
        <f>IF(#REF!=19,22,0)</f>
        <v>#REF!</v>
      </c>
      <c r="CB15" s="25" t="e">
        <f>IF(#REF!=20,21,0)</f>
        <v>#REF!</v>
      </c>
      <c r="CC15" s="25" t="e">
        <f>IF(#REF!=21,20,0)</f>
        <v>#REF!</v>
      </c>
      <c r="CD15" s="25" t="e">
        <f>IF(#REF!=22,19,0)</f>
        <v>#REF!</v>
      </c>
      <c r="CE15" s="25" t="e">
        <f>IF(#REF!=23,18,0)</f>
        <v>#REF!</v>
      </c>
      <c r="CF15" s="25" t="e">
        <f>IF(#REF!=24,17,0)</f>
        <v>#REF!</v>
      </c>
      <c r="CG15" s="25" t="e">
        <f>IF(#REF!=25,16,0)</f>
        <v>#REF!</v>
      </c>
      <c r="CH15" s="25" t="e">
        <f>IF(#REF!=26,15,0)</f>
        <v>#REF!</v>
      </c>
      <c r="CI15" s="25" t="e">
        <f>IF(#REF!=27,14,0)</f>
        <v>#REF!</v>
      </c>
      <c r="CJ15" s="25" t="e">
        <f>IF(#REF!=28,13,0)</f>
        <v>#REF!</v>
      </c>
      <c r="CK15" s="25" t="e">
        <f>IF(#REF!=29,12,0)</f>
        <v>#REF!</v>
      </c>
      <c r="CL15" s="25" t="e">
        <f>IF(#REF!=30,11,0)</f>
        <v>#REF!</v>
      </c>
      <c r="CM15" s="25" t="e">
        <f>IF(#REF!=31,10,0)</f>
        <v>#REF!</v>
      </c>
      <c r="CN15" s="25" t="e">
        <f>IF(#REF!=32,9,0)</f>
        <v>#REF!</v>
      </c>
      <c r="CO15" s="25" t="e">
        <f>IF(#REF!=33,8,0)</f>
        <v>#REF!</v>
      </c>
      <c r="CP15" s="25" t="e">
        <f>IF(#REF!=34,7,0)</f>
        <v>#REF!</v>
      </c>
      <c r="CQ15" s="25" t="e">
        <f>IF(#REF!=35,6,0)</f>
        <v>#REF!</v>
      </c>
      <c r="CR15" s="25" t="e">
        <f>IF(#REF!=36,5,0)</f>
        <v>#REF!</v>
      </c>
      <c r="CS15" s="25" t="e">
        <f>IF(#REF!=37,4,0)</f>
        <v>#REF!</v>
      </c>
      <c r="CT15" s="25" t="e">
        <f>IF(#REF!=38,3,0)</f>
        <v>#REF!</v>
      </c>
      <c r="CU15" s="25" t="e">
        <f>IF(#REF!=39,2,0)</f>
        <v>#REF!</v>
      </c>
      <c r="CV15" s="25" t="e">
        <f>IF(#REF!=40,1,0)</f>
        <v>#REF!</v>
      </c>
      <c r="CW15" s="25" t="e">
        <f>IF(#REF!&gt;20,0,0)</f>
        <v>#REF!</v>
      </c>
      <c r="CX15" s="25" t="e">
        <f>IF(#REF!="сх",0,0)</f>
        <v>#REF!</v>
      </c>
      <c r="CY15" s="25" t="e">
        <f>SUM(BI15:CX15)</f>
        <v>#REF!</v>
      </c>
      <c r="CZ15" s="25" t="e">
        <f>IF(#REF!=1,45,0)</f>
        <v>#REF!</v>
      </c>
      <c r="DA15" s="25" t="e">
        <f>IF(#REF!=2,42,0)</f>
        <v>#REF!</v>
      </c>
      <c r="DB15" s="25" t="e">
        <f>IF(#REF!=3,40,0)</f>
        <v>#REF!</v>
      </c>
      <c r="DC15" s="25" t="e">
        <f>IF(#REF!=4,38,0)</f>
        <v>#REF!</v>
      </c>
      <c r="DD15" s="25" t="e">
        <f>IF(#REF!=5,36,0)</f>
        <v>#REF!</v>
      </c>
      <c r="DE15" s="25" t="e">
        <f>IF(#REF!=6,35,0)</f>
        <v>#REF!</v>
      </c>
      <c r="DF15" s="25" t="e">
        <f>IF(#REF!=7,34,0)</f>
        <v>#REF!</v>
      </c>
      <c r="DG15" s="25" t="e">
        <f>IF(#REF!=8,33,0)</f>
        <v>#REF!</v>
      </c>
      <c r="DH15" s="25" t="e">
        <f>IF(#REF!=9,32,0)</f>
        <v>#REF!</v>
      </c>
      <c r="DI15" s="25" t="e">
        <f>IF(#REF!=10,31,0)</f>
        <v>#REF!</v>
      </c>
      <c r="DJ15" s="25" t="e">
        <f>IF(#REF!=11,30,0)</f>
        <v>#REF!</v>
      </c>
      <c r="DK15" s="25" t="e">
        <f>IF(#REF!=12,29,0)</f>
        <v>#REF!</v>
      </c>
      <c r="DL15" s="25" t="e">
        <f>IF(#REF!=13,28,0)</f>
        <v>#REF!</v>
      </c>
      <c r="DM15" s="25" t="e">
        <f>IF(#REF!=14,27,0)</f>
        <v>#REF!</v>
      </c>
      <c r="DN15" s="25" t="e">
        <f>IF(#REF!=15,26,0)</f>
        <v>#REF!</v>
      </c>
      <c r="DO15" s="25" t="e">
        <f>IF(#REF!=16,25,0)</f>
        <v>#REF!</v>
      </c>
      <c r="DP15" s="25" t="e">
        <f>IF(#REF!=17,24,0)</f>
        <v>#REF!</v>
      </c>
      <c r="DQ15" s="25" t="e">
        <f>IF(#REF!=18,23,0)</f>
        <v>#REF!</v>
      </c>
      <c r="DR15" s="25" t="e">
        <f>IF(#REF!=19,22,0)</f>
        <v>#REF!</v>
      </c>
      <c r="DS15" s="25" t="e">
        <f>IF(#REF!=20,21,0)</f>
        <v>#REF!</v>
      </c>
      <c r="DT15" s="25" t="e">
        <f>IF(#REF!=21,20,0)</f>
        <v>#REF!</v>
      </c>
      <c r="DU15" s="25" t="e">
        <f>IF(#REF!=22,19,0)</f>
        <v>#REF!</v>
      </c>
      <c r="DV15" s="25" t="e">
        <f>IF(#REF!=23,18,0)</f>
        <v>#REF!</v>
      </c>
      <c r="DW15" s="25" t="e">
        <f>IF(#REF!=24,17,0)</f>
        <v>#REF!</v>
      </c>
      <c r="DX15" s="25" t="e">
        <f>IF(#REF!=25,16,0)</f>
        <v>#REF!</v>
      </c>
      <c r="DY15" s="25" t="e">
        <f>IF(#REF!=26,15,0)</f>
        <v>#REF!</v>
      </c>
      <c r="DZ15" s="25" t="e">
        <f>IF(#REF!=27,14,0)</f>
        <v>#REF!</v>
      </c>
      <c r="EA15" s="25" t="e">
        <f>IF(#REF!=28,13,0)</f>
        <v>#REF!</v>
      </c>
      <c r="EB15" s="25" t="e">
        <f>IF(#REF!=29,12,0)</f>
        <v>#REF!</v>
      </c>
      <c r="EC15" s="25" t="e">
        <f>IF(#REF!=30,11,0)</f>
        <v>#REF!</v>
      </c>
      <c r="ED15" s="25" t="e">
        <f>IF(#REF!=31,10,0)</f>
        <v>#REF!</v>
      </c>
      <c r="EE15" s="25" t="e">
        <f>IF(#REF!=32,9,0)</f>
        <v>#REF!</v>
      </c>
      <c r="EF15" s="25" t="e">
        <f>IF(#REF!=33,8,0)</f>
        <v>#REF!</v>
      </c>
      <c r="EG15" s="25" t="e">
        <f>IF(#REF!=34,7,0)</f>
        <v>#REF!</v>
      </c>
      <c r="EH15" s="25" t="e">
        <f>IF(#REF!=35,6,0)</f>
        <v>#REF!</v>
      </c>
      <c r="EI15" s="25" t="e">
        <f>IF(#REF!=36,5,0)</f>
        <v>#REF!</v>
      </c>
      <c r="EJ15" s="25" t="e">
        <f>IF(#REF!=37,4,0)</f>
        <v>#REF!</v>
      </c>
      <c r="EK15" s="25" t="e">
        <f>IF(#REF!=38,3,0)</f>
        <v>#REF!</v>
      </c>
      <c r="EL15" s="25" t="e">
        <f>IF(#REF!=39,2,0)</f>
        <v>#REF!</v>
      </c>
      <c r="EM15" s="25" t="e">
        <f>IF(#REF!=40,1,0)</f>
        <v>#REF!</v>
      </c>
      <c r="EN15" s="25" t="e">
        <f>IF(#REF!&gt;20,0,0)</f>
        <v>#REF!</v>
      </c>
      <c r="EO15" s="25" t="e">
        <f>IF(#REF!="сх",0,0)</f>
        <v>#REF!</v>
      </c>
      <c r="EP15" s="25" t="e">
        <f>SUM(CZ15:EO15)</f>
        <v>#REF!</v>
      </c>
      <c r="EQ15" s="25"/>
      <c r="ER15" s="25" t="e">
        <f>IF(#REF!="сх","ноль",IF(#REF!&gt;0,#REF!,"Ноль"))</f>
        <v>#REF!</v>
      </c>
      <c r="ES15" s="25" t="e">
        <f>IF(#REF!="сх","ноль",IF(#REF!&gt;0,#REF!,"Ноль"))</f>
        <v>#REF!</v>
      </c>
      <c r="ET15" s="25"/>
      <c r="EU15" s="25" t="e">
        <f>MIN(ER15,ES15)</f>
        <v>#REF!</v>
      </c>
      <c r="EV15" s="25" t="e">
        <f>IF(K15=#REF!,IF(#REF!&lt;#REF!,#REF!,EZ15),#REF!)</f>
        <v>#REF!</v>
      </c>
      <c r="EW15" s="25" t="e">
        <f>IF(K15=#REF!,IF(#REF!&lt;#REF!,0,1))</f>
        <v>#REF!</v>
      </c>
      <c r="EX15" s="25" t="e">
        <f>IF(AND(EU15&gt;=21,EU15&lt;&gt;0),EU15,IF(K15&lt;#REF!,"СТОП",EV15+EW15))</f>
        <v>#REF!</v>
      </c>
      <c r="EY15" s="25"/>
      <c r="EZ15" s="25">
        <v>15</v>
      </c>
      <c r="FA15" s="25">
        <v>16</v>
      </c>
      <c r="FB15" s="25"/>
      <c r="FC15" s="27" t="e">
        <f>IF(#REF!=1,25,0)</f>
        <v>#REF!</v>
      </c>
      <c r="FD15" s="27" t="e">
        <f>IF(#REF!=2,22,0)</f>
        <v>#REF!</v>
      </c>
      <c r="FE15" s="27" t="e">
        <f>IF(#REF!=3,20,0)</f>
        <v>#REF!</v>
      </c>
      <c r="FF15" s="27" t="e">
        <f>IF(#REF!=4,18,0)</f>
        <v>#REF!</v>
      </c>
      <c r="FG15" s="27" t="e">
        <f>IF(#REF!=5,16,0)</f>
        <v>#REF!</v>
      </c>
      <c r="FH15" s="27" t="e">
        <f>IF(#REF!=6,15,0)</f>
        <v>#REF!</v>
      </c>
      <c r="FI15" s="27" t="e">
        <f>IF(#REF!=7,14,0)</f>
        <v>#REF!</v>
      </c>
      <c r="FJ15" s="27" t="e">
        <f>IF(#REF!=8,13,0)</f>
        <v>#REF!</v>
      </c>
      <c r="FK15" s="27" t="e">
        <f>IF(#REF!=9,12,0)</f>
        <v>#REF!</v>
      </c>
      <c r="FL15" s="27" t="e">
        <f>IF(#REF!=10,11,0)</f>
        <v>#REF!</v>
      </c>
      <c r="FM15" s="27" t="e">
        <f>IF(#REF!=11,10,0)</f>
        <v>#REF!</v>
      </c>
      <c r="FN15" s="27" t="e">
        <f>IF(#REF!=12,9,0)</f>
        <v>#REF!</v>
      </c>
      <c r="FO15" s="27" t="e">
        <f>IF(#REF!=13,8,0)</f>
        <v>#REF!</v>
      </c>
      <c r="FP15" s="27" t="e">
        <f>IF(#REF!=14,7,0)</f>
        <v>#REF!</v>
      </c>
      <c r="FQ15" s="27" t="e">
        <f>IF(#REF!=15,6,0)</f>
        <v>#REF!</v>
      </c>
      <c r="FR15" s="27" t="e">
        <f>IF(#REF!=16,5,0)</f>
        <v>#REF!</v>
      </c>
      <c r="FS15" s="27" t="e">
        <f>IF(#REF!=17,4,0)</f>
        <v>#REF!</v>
      </c>
      <c r="FT15" s="27" t="e">
        <f>IF(#REF!=18,3,0)</f>
        <v>#REF!</v>
      </c>
      <c r="FU15" s="27" t="e">
        <f>IF(#REF!=19,2,0)</f>
        <v>#REF!</v>
      </c>
      <c r="FV15" s="27" t="e">
        <f>IF(#REF!=20,1,0)</f>
        <v>#REF!</v>
      </c>
      <c r="FW15" s="27" t="e">
        <f>IF(#REF!&gt;20,0,0)</f>
        <v>#REF!</v>
      </c>
      <c r="FX15" s="27" t="e">
        <f>IF(#REF!="сх",0,0)</f>
        <v>#REF!</v>
      </c>
      <c r="FY15" s="27" t="e">
        <f>SUM(FC15:FX15)</f>
        <v>#REF!</v>
      </c>
      <c r="FZ15" s="27" t="e">
        <f>IF(#REF!=1,25,0)</f>
        <v>#REF!</v>
      </c>
      <c r="GA15" s="27" t="e">
        <f>IF(#REF!=2,22,0)</f>
        <v>#REF!</v>
      </c>
      <c r="GB15" s="27" t="e">
        <f>IF(#REF!=3,20,0)</f>
        <v>#REF!</v>
      </c>
      <c r="GC15" s="27" t="e">
        <f>IF(#REF!=4,18,0)</f>
        <v>#REF!</v>
      </c>
      <c r="GD15" s="27" t="e">
        <f>IF(#REF!=5,16,0)</f>
        <v>#REF!</v>
      </c>
      <c r="GE15" s="27" t="e">
        <f>IF(#REF!=6,15,0)</f>
        <v>#REF!</v>
      </c>
      <c r="GF15" s="27" t="e">
        <f>IF(#REF!=7,14,0)</f>
        <v>#REF!</v>
      </c>
      <c r="GG15" s="27" t="e">
        <f>IF(#REF!=8,13,0)</f>
        <v>#REF!</v>
      </c>
      <c r="GH15" s="27" t="e">
        <f>IF(#REF!=9,12,0)</f>
        <v>#REF!</v>
      </c>
      <c r="GI15" s="27" t="e">
        <f>IF(#REF!=10,11,0)</f>
        <v>#REF!</v>
      </c>
      <c r="GJ15" s="27" t="e">
        <f>IF(#REF!=11,10,0)</f>
        <v>#REF!</v>
      </c>
      <c r="GK15" s="27" t="e">
        <f>IF(#REF!=12,9,0)</f>
        <v>#REF!</v>
      </c>
      <c r="GL15" s="27" t="e">
        <f>IF(#REF!=13,8,0)</f>
        <v>#REF!</v>
      </c>
      <c r="GM15" s="27" t="e">
        <f>IF(#REF!=14,7,0)</f>
        <v>#REF!</v>
      </c>
      <c r="GN15" s="27" t="e">
        <f>IF(#REF!=15,6,0)</f>
        <v>#REF!</v>
      </c>
      <c r="GO15" s="27" t="e">
        <f>IF(#REF!=16,5,0)</f>
        <v>#REF!</v>
      </c>
      <c r="GP15" s="27" t="e">
        <f>IF(#REF!=17,4,0)</f>
        <v>#REF!</v>
      </c>
      <c r="GQ15" s="27" t="e">
        <f>IF(#REF!=18,3,0)</f>
        <v>#REF!</v>
      </c>
      <c r="GR15" s="27" t="e">
        <f>IF(#REF!=19,2,0)</f>
        <v>#REF!</v>
      </c>
      <c r="GS15" s="27" t="e">
        <f>IF(#REF!=20,1,0)</f>
        <v>#REF!</v>
      </c>
      <c r="GT15" s="27" t="e">
        <f>IF(#REF!&gt;20,0,0)</f>
        <v>#REF!</v>
      </c>
      <c r="GU15" s="27" t="e">
        <f>IF(#REF!="сх",0,0)</f>
        <v>#REF!</v>
      </c>
      <c r="GV15" s="27" t="e">
        <f>SUM(FZ15:GU15)</f>
        <v>#REF!</v>
      </c>
      <c r="GW15" s="27" t="e">
        <f>IF(#REF!=1,100,0)</f>
        <v>#REF!</v>
      </c>
      <c r="GX15" s="27" t="e">
        <f>IF(#REF!=2,98,0)</f>
        <v>#REF!</v>
      </c>
      <c r="GY15" s="27" t="e">
        <f>IF(#REF!=3,95,0)</f>
        <v>#REF!</v>
      </c>
      <c r="GZ15" s="27" t="e">
        <f>IF(#REF!=4,93,0)</f>
        <v>#REF!</v>
      </c>
      <c r="HA15" s="27" t="e">
        <f>IF(#REF!=5,90,0)</f>
        <v>#REF!</v>
      </c>
      <c r="HB15" s="27" t="e">
        <f>IF(#REF!=6,88,0)</f>
        <v>#REF!</v>
      </c>
      <c r="HC15" s="27" t="e">
        <f>IF(#REF!=7,85,0)</f>
        <v>#REF!</v>
      </c>
      <c r="HD15" s="27" t="e">
        <f>IF(#REF!=8,83,0)</f>
        <v>#REF!</v>
      </c>
      <c r="HE15" s="27" t="e">
        <f>IF(#REF!=9,80,0)</f>
        <v>#REF!</v>
      </c>
      <c r="HF15" s="27" t="e">
        <f>IF(#REF!=10,78,0)</f>
        <v>#REF!</v>
      </c>
      <c r="HG15" s="27" t="e">
        <f>IF(#REF!=11,75,0)</f>
        <v>#REF!</v>
      </c>
      <c r="HH15" s="27" t="e">
        <f>IF(#REF!=12,73,0)</f>
        <v>#REF!</v>
      </c>
      <c r="HI15" s="27" t="e">
        <f>IF(#REF!=13,70,0)</f>
        <v>#REF!</v>
      </c>
      <c r="HJ15" s="27" t="e">
        <f>IF(#REF!=14,68,0)</f>
        <v>#REF!</v>
      </c>
      <c r="HK15" s="27" t="e">
        <f>IF(#REF!=15,65,0)</f>
        <v>#REF!</v>
      </c>
      <c r="HL15" s="27" t="e">
        <f>IF(#REF!=16,63,0)</f>
        <v>#REF!</v>
      </c>
      <c r="HM15" s="27" t="e">
        <f>IF(#REF!=17,60,0)</f>
        <v>#REF!</v>
      </c>
      <c r="HN15" s="27" t="e">
        <f>IF(#REF!=18,58,0)</f>
        <v>#REF!</v>
      </c>
      <c r="HO15" s="27" t="e">
        <f>IF(#REF!=19,55,0)</f>
        <v>#REF!</v>
      </c>
      <c r="HP15" s="27" t="e">
        <f>IF(#REF!=20,53,0)</f>
        <v>#REF!</v>
      </c>
      <c r="HQ15" s="27" t="e">
        <f>IF(#REF!&gt;20,0,0)</f>
        <v>#REF!</v>
      </c>
      <c r="HR15" s="27" t="e">
        <f>IF(#REF!="сх",0,0)</f>
        <v>#REF!</v>
      </c>
      <c r="HS15" s="27" t="e">
        <f>SUM(GW15:HR15)</f>
        <v>#REF!</v>
      </c>
      <c r="HT15" s="27" t="e">
        <f>IF(#REF!=1,100,0)</f>
        <v>#REF!</v>
      </c>
      <c r="HU15" s="27" t="e">
        <f>IF(#REF!=2,98,0)</f>
        <v>#REF!</v>
      </c>
      <c r="HV15" s="27" t="e">
        <f>IF(#REF!=3,95,0)</f>
        <v>#REF!</v>
      </c>
      <c r="HW15" s="27" t="e">
        <f>IF(#REF!=4,93,0)</f>
        <v>#REF!</v>
      </c>
      <c r="HX15" s="27" t="e">
        <f>IF(#REF!=5,90,0)</f>
        <v>#REF!</v>
      </c>
      <c r="HY15" s="27" t="e">
        <f>IF(#REF!=6,88,0)</f>
        <v>#REF!</v>
      </c>
      <c r="HZ15" s="27" t="e">
        <f>IF(#REF!=7,85,0)</f>
        <v>#REF!</v>
      </c>
      <c r="IA15" s="27" t="e">
        <f>IF(#REF!=8,83,0)</f>
        <v>#REF!</v>
      </c>
      <c r="IB15" s="27" t="e">
        <f>IF(#REF!=9,80,0)</f>
        <v>#REF!</v>
      </c>
      <c r="IC15" s="27" t="e">
        <f>IF(#REF!=10,78,0)</f>
        <v>#REF!</v>
      </c>
      <c r="ID15" s="27" t="e">
        <f>IF(#REF!=11,75,0)</f>
        <v>#REF!</v>
      </c>
      <c r="IE15" s="27" t="e">
        <f>IF(#REF!=12,73,0)</f>
        <v>#REF!</v>
      </c>
      <c r="IF15" s="27" t="e">
        <f>IF(#REF!=13,70,0)</f>
        <v>#REF!</v>
      </c>
      <c r="IG15" s="27" t="e">
        <f>IF(#REF!=14,68,0)</f>
        <v>#REF!</v>
      </c>
      <c r="IH15" s="27" t="e">
        <f>IF(#REF!=15,65,0)</f>
        <v>#REF!</v>
      </c>
      <c r="II15" s="27" t="e">
        <f>IF(#REF!=16,63,0)</f>
        <v>#REF!</v>
      </c>
      <c r="IJ15" s="27" t="e">
        <f>IF(#REF!=17,60,0)</f>
        <v>#REF!</v>
      </c>
      <c r="IK15" s="27" t="e">
        <f>IF(#REF!=18,58,0)</f>
        <v>#REF!</v>
      </c>
      <c r="IL15" s="27" t="e">
        <f>IF(#REF!=19,55,0)</f>
        <v>#REF!</v>
      </c>
      <c r="IM15" s="27" t="e">
        <f>IF(#REF!=20,53,0)</f>
        <v>#REF!</v>
      </c>
      <c r="IN15" s="27" t="e">
        <f>IF(#REF!&gt;20,0,0)</f>
        <v>#REF!</v>
      </c>
      <c r="IO15" s="27" t="e">
        <f>IF(#REF!="сх",0,0)</f>
        <v>#REF!</v>
      </c>
      <c r="IP15" s="27" t="e">
        <f>SUM(HT15:IO15)</f>
        <v>#REF!</v>
      </c>
      <c r="IQ15" s="25"/>
      <c r="IR15" s="25"/>
      <c r="IS15" s="25"/>
      <c r="IT15" s="25"/>
      <c r="IU15" s="25"/>
      <c r="IV15" s="25"/>
    </row>
    <row r="16" spans="1:256" s="3" customFormat="1" ht="34.5">
      <c r="A16" s="74"/>
      <c r="B16" s="76"/>
      <c r="C16" s="78"/>
      <c r="D16" s="51" t="s">
        <v>41</v>
      </c>
      <c r="E16" s="54">
        <v>85</v>
      </c>
      <c r="F16" s="56">
        <v>654</v>
      </c>
      <c r="G16" s="63">
        <v>1</v>
      </c>
      <c r="H16" s="64">
        <v>45</v>
      </c>
      <c r="I16" s="63">
        <v>1</v>
      </c>
      <c r="J16" s="64">
        <v>45</v>
      </c>
      <c r="K16" s="80"/>
      <c r="L16" s="24"/>
      <c r="M16" s="25"/>
      <c r="N16" s="26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5"/>
      <c r="IR16" s="25"/>
      <c r="IS16" s="25"/>
      <c r="IT16" s="25"/>
      <c r="IU16" s="25"/>
      <c r="IV16" s="25"/>
    </row>
    <row r="17" spans="1:256" s="3" customFormat="1" ht="34.5">
      <c r="A17" s="74"/>
      <c r="B17" s="76"/>
      <c r="C17" s="78"/>
      <c r="D17" s="51" t="s">
        <v>42</v>
      </c>
      <c r="E17" s="54" t="s">
        <v>33</v>
      </c>
      <c r="F17" s="56">
        <v>655</v>
      </c>
      <c r="G17" s="63">
        <v>1</v>
      </c>
      <c r="H17" s="64">
        <v>45</v>
      </c>
      <c r="I17" s="63">
        <v>1</v>
      </c>
      <c r="J17" s="64">
        <v>45</v>
      </c>
      <c r="K17" s="80"/>
      <c r="L17" s="24"/>
      <c r="M17" s="25"/>
      <c r="N17" s="26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5"/>
      <c r="IR17" s="25"/>
      <c r="IS17" s="25"/>
      <c r="IT17" s="25"/>
      <c r="IU17" s="25"/>
      <c r="IV17" s="25"/>
    </row>
    <row r="18" spans="1:256" s="3" customFormat="1" ht="34.5">
      <c r="A18" s="74"/>
      <c r="B18" s="76"/>
      <c r="C18" s="78"/>
      <c r="D18" s="51" t="s">
        <v>44</v>
      </c>
      <c r="E18" s="54" t="s">
        <v>38</v>
      </c>
      <c r="F18" s="56">
        <v>77</v>
      </c>
      <c r="G18" s="63">
        <v>8</v>
      </c>
      <c r="H18" s="64">
        <v>33</v>
      </c>
      <c r="I18" s="63">
        <v>7</v>
      </c>
      <c r="J18" s="64">
        <v>34</v>
      </c>
      <c r="K18" s="80"/>
      <c r="L18" s="24"/>
      <c r="M18" s="25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5"/>
      <c r="IR18" s="25"/>
      <c r="IS18" s="25"/>
      <c r="IT18" s="25"/>
      <c r="IU18" s="25"/>
      <c r="IV18" s="25"/>
    </row>
    <row r="19" spans="1:256" s="3" customFormat="1" ht="35.25" thickBot="1">
      <c r="A19" s="74"/>
      <c r="B19" s="76"/>
      <c r="C19" s="78"/>
      <c r="D19" s="51" t="s">
        <v>43</v>
      </c>
      <c r="E19" s="54" t="s">
        <v>38</v>
      </c>
      <c r="F19" s="56">
        <v>30</v>
      </c>
      <c r="G19" s="52" t="s">
        <v>67</v>
      </c>
      <c r="H19" s="53">
        <v>0</v>
      </c>
      <c r="I19" s="52" t="s">
        <v>1</v>
      </c>
      <c r="J19" s="53">
        <v>0</v>
      </c>
      <c r="K19" s="80"/>
      <c r="L19" s="24"/>
      <c r="M19" s="25"/>
      <c r="N19" s="26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5"/>
      <c r="IR19" s="25"/>
      <c r="IS19" s="25"/>
      <c r="IT19" s="25"/>
      <c r="IU19" s="25"/>
      <c r="IV19" s="25"/>
    </row>
    <row r="20" spans="1:256" s="3" customFormat="1" ht="34.5">
      <c r="A20" s="73">
        <v>3</v>
      </c>
      <c r="B20" s="75" t="s">
        <v>36</v>
      </c>
      <c r="C20" s="77" t="s">
        <v>45</v>
      </c>
      <c r="D20" s="50" t="s">
        <v>46</v>
      </c>
      <c r="E20" s="39">
        <v>65</v>
      </c>
      <c r="F20" s="55">
        <v>127</v>
      </c>
      <c r="G20" s="61">
        <v>3</v>
      </c>
      <c r="H20" s="62">
        <v>40</v>
      </c>
      <c r="I20" s="61">
        <v>4</v>
      </c>
      <c r="J20" s="62">
        <v>38</v>
      </c>
      <c r="K20" s="79">
        <v>288</v>
      </c>
      <c r="L20" s="24" t="e">
        <f>#REF!+#REF!</f>
        <v>#REF!</v>
      </c>
      <c r="M20" s="25"/>
      <c r="N20" s="26"/>
      <c r="O20" s="25" t="e">
        <f>IF(#REF!=1,25,0)</f>
        <v>#REF!</v>
      </c>
      <c r="P20" s="25" t="e">
        <f>IF(#REF!=2,22,0)</f>
        <v>#REF!</v>
      </c>
      <c r="Q20" s="25" t="e">
        <f>IF(#REF!=3,20,0)</f>
        <v>#REF!</v>
      </c>
      <c r="R20" s="25" t="e">
        <f>IF(#REF!=4,18,0)</f>
        <v>#REF!</v>
      </c>
      <c r="S20" s="25" t="e">
        <f>IF(#REF!=5,16,0)</f>
        <v>#REF!</v>
      </c>
      <c r="T20" s="25" t="e">
        <f>IF(#REF!=6,15,0)</f>
        <v>#REF!</v>
      </c>
      <c r="U20" s="25" t="e">
        <f>IF(#REF!=7,14,0)</f>
        <v>#REF!</v>
      </c>
      <c r="V20" s="25" t="e">
        <f>IF(#REF!=8,13,0)</f>
        <v>#REF!</v>
      </c>
      <c r="W20" s="25" t="e">
        <f>IF(#REF!=9,12,0)</f>
        <v>#REF!</v>
      </c>
      <c r="X20" s="25" t="e">
        <f>IF(#REF!=10,11,0)</f>
        <v>#REF!</v>
      </c>
      <c r="Y20" s="25" t="e">
        <f>IF(#REF!=11,10,0)</f>
        <v>#REF!</v>
      </c>
      <c r="Z20" s="25" t="e">
        <f>IF(#REF!=12,9,0)</f>
        <v>#REF!</v>
      </c>
      <c r="AA20" s="25" t="e">
        <f>IF(#REF!=13,8,0)</f>
        <v>#REF!</v>
      </c>
      <c r="AB20" s="25" t="e">
        <f>IF(#REF!=14,7,0)</f>
        <v>#REF!</v>
      </c>
      <c r="AC20" s="25" t="e">
        <f>IF(#REF!=15,6,0)</f>
        <v>#REF!</v>
      </c>
      <c r="AD20" s="25" t="e">
        <f>IF(#REF!=16,5,0)</f>
        <v>#REF!</v>
      </c>
      <c r="AE20" s="25" t="e">
        <f>IF(#REF!=17,4,0)</f>
        <v>#REF!</v>
      </c>
      <c r="AF20" s="25" t="e">
        <f>IF(#REF!=18,3,0)</f>
        <v>#REF!</v>
      </c>
      <c r="AG20" s="25" t="e">
        <f>IF(#REF!=19,2,0)</f>
        <v>#REF!</v>
      </c>
      <c r="AH20" s="25" t="e">
        <f>IF(#REF!=20,1,0)</f>
        <v>#REF!</v>
      </c>
      <c r="AI20" s="25" t="e">
        <f>IF(#REF!&gt;20,0,0)</f>
        <v>#REF!</v>
      </c>
      <c r="AJ20" s="25" t="e">
        <f>IF(#REF!="сх",0,0)</f>
        <v>#REF!</v>
      </c>
      <c r="AK20" s="25" t="e">
        <f>SUM(O20:AI20)</f>
        <v>#REF!</v>
      </c>
      <c r="AL20" s="25" t="e">
        <f>IF(#REF!=1,25,0)</f>
        <v>#REF!</v>
      </c>
      <c r="AM20" s="25" t="e">
        <f>IF(#REF!=2,22,0)</f>
        <v>#REF!</v>
      </c>
      <c r="AN20" s="25" t="e">
        <f>IF(#REF!=3,20,0)</f>
        <v>#REF!</v>
      </c>
      <c r="AO20" s="25" t="e">
        <f>IF(#REF!=4,18,0)</f>
        <v>#REF!</v>
      </c>
      <c r="AP20" s="25" t="e">
        <f>IF(#REF!=5,16,0)</f>
        <v>#REF!</v>
      </c>
      <c r="AQ20" s="25" t="e">
        <f>IF(#REF!=6,15,0)</f>
        <v>#REF!</v>
      </c>
      <c r="AR20" s="25" t="e">
        <f>IF(#REF!=7,14,0)</f>
        <v>#REF!</v>
      </c>
      <c r="AS20" s="25" t="e">
        <f>IF(#REF!=8,13,0)</f>
        <v>#REF!</v>
      </c>
      <c r="AT20" s="25" t="e">
        <f>IF(#REF!=9,12,0)</f>
        <v>#REF!</v>
      </c>
      <c r="AU20" s="25" t="e">
        <f>IF(#REF!=10,11,0)</f>
        <v>#REF!</v>
      </c>
      <c r="AV20" s="25" t="e">
        <f>IF(#REF!=11,10,0)</f>
        <v>#REF!</v>
      </c>
      <c r="AW20" s="25" t="e">
        <f>IF(#REF!=12,9,0)</f>
        <v>#REF!</v>
      </c>
      <c r="AX20" s="25" t="e">
        <f>IF(#REF!=13,8,0)</f>
        <v>#REF!</v>
      </c>
      <c r="AY20" s="25" t="e">
        <f>IF(#REF!=14,7,0)</f>
        <v>#REF!</v>
      </c>
      <c r="AZ20" s="25" t="e">
        <f>IF(#REF!=15,6,0)</f>
        <v>#REF!</v>
      </c>
      <c r="BA20" s="25" t="e">
        <f>IF(#REF!=16,5,0)</f>
        <v>#REF!</v>
      </c>
      <c r="BB20" s="25" t="e">
        <f>IF(#REF!=17,4,0)</f>
        <v>#REF!</v>
      </c>
      <c r="BC20" s="25" t="e">
        <f>IF(#REF!=18,3,0)</f>
        <v>#REF!</v>
      </c>
      <c r="BD20" s="25" t="e">
        <f>IF(#REF!=19,2,0)</f>
        <v>#REF!</v>
      </c>
      <c r="BE20" s="25" t="e">
        <f>IF(#REF!=20,1,0)</f>
        <v>#REF!</v>
      </c>
      <c r="BF20" s="25" t="e">
        <f>IF(#REF!&gt;20,0,0)</f>
        <v>#REF!</v>
      </c>
      <c r="BG20" s="25" t="e">
        <f>IF(#REF!="сх",0,0)</f>
        <v>#REF!</v>
      </c>
      <c r="BH20" s="25" t="e">
        <f>SUM(AL20:BF20)</f>
        <v>#REF!</v>
      </c>
      <c r="BI20" s="25" t="e">
        <f>IF(#REF!=1,45,0)</f>
        <v>#REF!</v>
      </c>
      <c r="BJ20" s="25" t="e">
        <f>IF(#REF!=2,42,0)</f>
        <v>#REF!</v>
      </c>
      <c r="BK20" s="25" t="e">
        <f>IF(#REF!=3,40,0)</f>
        <v>#REF!</v>
      </c>
      <c r="BL20" s="25" t="e">
        <f>IF(#REF!=4,38,0)</f>
        <v>#REF!</v>
      </c>
      <c r="BM20" s="25" t="e">
        <f>IF(#REF!=5,36,0)</f>
        <v>#REF!</v>
      </c>
      <c r="BN20" s="25" t="e">
        <f>IF(#REF!=6,35,0)</f>
        <v>#REF!</v>
      </c>
      <c r="BO20" s="25" t="e">
        <f>IF(#REF!=7,34,0)</f>
        <v>#REF!</v>
      </c>
      <c r="BP20" s="25" t="e">
        <f>IF(#REF!=8,33,0)</f>
        <v>#REF!</v>
      </c>
      <c r="BQ20" s="25" t="e">
        <f>IF(#REF!=9,32,0)</f>
        <v>#REF!</v>
      </c>
      <c r="BR20" s="25" t="e">
        <f>IF(#REF!=10,31,0)</f>
        <v>#REF!</v>
      </c>
      <c r="BS20" s="25" t="e">
        <f>IF(#REF!=11,30,0)</f>
        <v>#REF!</v>
      </c>
      <c r="BT20" s="25" t="e">
        <f>IF(#REF!=12,29,0)</f>
        <v>#REF!</v>
      </c>
      <c r="BU20" s="25" t="e">
        <f>IF(#REF!=13,28,0)</f>
        <v>#REF!</v>
      </c>
      <c r="BV20" s="25" t="e">
        <f>IF(#REF!=14,27,0)</f>
        <v>#REF!</v>
      </c>
      <c r="BW20" s="25" t="e">
        <f>IF(#REF!=15,26,0)</f>
        <v>#REF!</v>
      </c>
      <c r="BX20" s="25" t="e">
        <f>IF(#REF!=16,25,0)</f>
        <v>#REF!</v>
      </c>
      <c r="BY20" s="25" t="e">
        <f>IF(#REF!=17,24,0)</f>
        <v>#REF!</v>
      </c>
      <c r="BZ20" s="25" t="e">
        <f>IF(#REF!=18,23,0)</f>
        <v>#REF!</v>
      </c>
      <c r="CA20" s="25" t="e">
        <f>IF(#REF!=19,22,0)</f>
        <v>#REF!</v>
      </c>
      <c r="CB20" s="25" t="e">
        <f>IF(#REF!=20,21,0)</f>
        <v>#REF!</v>
      </c>
      <c r="CC20" s="25" t="e">
        <f>IF(#REF!=21,20,0)</f>
        <v>#REF!</v>
      </c>
      <c r="CD20" s="25" t="e">
        <f>IF(#REF!=22,19,0)</f>
        <v>#REF!</v>
      </c>
      <c r="CE20" s="25" t="e">
        <f>IF(#REF!=23,18,0)</f>
        <v>#REF!</v>
      </c>
      <c r="CF20" s="25" t="e">
        <f>IF(#REF!=24,17,0)</f>
        <v>#REF!</v>
      </c>
      <c r="CG20" s="25" t="e">
        <f>IF(#REF!=25,16,0)</f>
        <v>#REF!</v>
      </c>
      <c r="CH20" s="25" t="e">
        <f>IF(#REF!=26,15,0)</f>
        <v>#REF!</v>
      </c>
      <c r="CI20" s="25" t="e">
        <f>IF(#REF!=27,14,0)</f>
        <v>#REF!</v>
      </c>
      <c r="CJ20" s="25" t="e">
        <f>IF(#REF!=28,13,0)</f>
        <v>#REF!</v>
      </c>
      <c r="CK20" s="25" t="e">
        <f>IF(#REF!=29,12,0)</f>
        <v>#REF!</v>
      </c>
      <c r="CL20" s="25" t="e">
        <f>IF(#REF!=30,11,0)</f>
        <v>#REF!</v>
      </c>
      <c r="CM20" s="25" t="e">
        <f>IF(#REF!=31,10,0)</f>
        <v>#REF!</v>
      </c>
      <c r="CN20" s="25" t="e">
        <f>IF(#REF!=32,9,0)</f>
        <v>#REF!</v>
      </c>
      <c r="CO20" s="25" t="e">
        <f>IF(#REF!=33,8,0)</f>
        <v>#REF!</v>
      </c>
      <c r="CP20" s="25" t="e">
        <f>IF(#REF!=34,7,0)</f>
        <v>#REF!</v>
      </c>
      <c r="CQ20" s="25" t="e">
        <f>IF(#REF!=35,6,0)</f>
        <v>#REF!</v>
      </c>
      <c r="CR20" s="25" t="e">
        <f>IF(#REF!=36,5,0)</f>
        <v>#REF!</v>
      </c>
      <c r="CS20" s="25" t="e">
        <f>IF(#REF!=37,4,0)</f>
        <v>#REF!</v>
      </c>
      <c r="CT20" s="25" t="e">
        <f>IF(#REF!=38,3,0)</f>
        <v>#REF!</v>
      </c>
      <c r="CU20" s="25" t="e">
        <f>IF(#REF!=39,2,0)</f>
        <v>#REF!</v>
      </c>
      <c r="CV20" s="25" t="e">
        <f>IF(#REF!=40,1,0)</f>
        <v>#REF!</v>
      </c>
      <c r="CW20" s="25" t="e">
        <f>IF(#REF!&gt;20,0,0)</f>
        <v>#REF!</v>
      </c>
      <c r="CX20" s="25" t="e">
        <f>IF(#REF!="сх",0,0)</f>
        <v>#REF!</v>
      </c>
      <c r="CY20" s="25" t="e">
        <f>SUM(BI20:CX20)</f>
        <v>#REF!</v>
      </c>
      <c r="CZ20" s="25" t="e">
        <f>IF(#REF!=1,45,0)</f>
        <v>#REF!</v>
      </c>
      <c r="DA20" s="25" t="e">
        <f>IF(#REF!=2,42,0)</f>
        <v>#REF!</v>
      </c>
      <c r="DB20" s="25" t="e">
        <f>IF(#REF!=3,40,0)</f>
        <v>#REF!</v>
      </c>
      <c r="DC20" s="25" t="e">
        <f>IF(#REF!=4,38,0)</f>
        <v>#REF!</v>
      </c>
      <c r="DD20" s="25" t="e">
        <f>IF(#REF!=5,36,0)</f>
        <v>#REF!</v>
      </c>
      <c r="DE20" s="25" t="e">
        <f>IF(#REF!=6,35,0)</f>
        <v>#REF!</v>
      </c>
      <c r="DF20" s="25" t="e">
        <f>IF(#REF!=7,34,0)</f>
        <v>#REF!</v>
      </c>
      <c r="DG20" s="25" t="e">
        <f>IF(#REF!=8,33,0)</f>
        <v>#REF!</v>
      </c>
      <c r="DH20" s="25" t="e">
        <f>IF(#REF!=9,32,0)</f>
        <v>#REF!</v>
      </c>
      <c r="DI20" s="25" t="e">
        <f>IF(#REF!=10,31,0)</f>
        <v>#REF!</v>
      </c>
      <c r="DJ20" s="25" t="e">
        <f>IF(#REF!=11,30,0)</f>
        <v>#REF!</v>
      </c>
      <c r="DK20" s="25" t="e">
        <f>IF(#REF!=12,29,0)</f>
        <v>#REF!</v>
      </c>
      <c r="DL20" s="25" t="e">
        <f>IF(#REF!=13,28,0)</f>
        <v>#REF!</v>
      </c>
      <c r="DM20" s="25" t="e">
        <f>IF(#REF!=14,27,0)</f>
        <v>#REF!</v>
      </c>
      <c r="DN20" s="25" t="e">
        <f>IF(#REF!=15,26,0)</f>
        <v>#REF!</v>
      </c>
      <c r="DO20" s="25" t="e">
        <f>IF(#REF!=16,25,0)</f>
        <v>#REF!</v>
      </c>
      <c r="DP20" s="25" t="e">
        <f>IF(#REF!=17,24,0)</f>
        <v>#REF!</v>
      </c>
      <c r="DQ20" s="25" t="e">
        <f>IF(#REF!=18,23,0)</f>
        <v>#REF!</v>
      </c>
      <c r="DR20" s="25" t="e">
        <f>IF(#REF!=19,22,0)</f>
        <v>#REF!</v>
      </c>
      <c r="DS20" s="25" t="e">
        <f>IF(#REF!=20,21,0)</f>
        <v>#REF!</v>
      </c>
      <c r="DT20" s="25" t="e">
        <f>IF(#REF!=21,20,0)</f>
        <v>#REF!</v>
      </c>
      <c r="DU20" s="25" t="e">
        <f>IF(#REF!=22,19,0)</f>
        <v>#REF!</v>
      </c>
      <c r="DV20" s="25" t="e">
        <f>IF(#REF!=23,18,0)</f>
        <v>#REF!</v>
      </c>
      <c r="DW20" s="25" t="e">
        <f>IF(#REF!=24,17,0)</f>
        <v>#REF!</v>
      </c>
      <c r="DX20" s="25" t="e">
        <f>IF(#REF!=25,16,0)</f>
        <v>#REF!</v>
      </c>
      <c r="DY20" s="25" t="e">
        <f>IF(#REF!=26,15,0)</f>
        <v>#REF!</v>
      </c>
      <c r="DZ20" s="25" t="e">
        <f>IF(#REF!=27,14,0)</f>
        <v>#REF!</v>
      </c>
      <c r="EA20" s="25" t="e">
        <f>IF(#REF!=28,13,0)</f>
        <v>#REF!</v>
      </c>
      <c r="EB20" s="25" t="e">
        <f>IF(#REF!=29,12,0)</f>
        <v>#REF!</v>
      </c>
      <c r="EC20" s="25" t="e">
        <f>IF(#REF!=30,11,0)</f>
        <v>#REF!</v>
      </c>
      <c r="ED20" s="25" t="e">
        <f>IF(#REF!=31,10,0)</f>
        <v>#REF!</v>
      </c>
      <c r="EE20" s="25" t="e">
        <f>IF(#REF!=32,9,0)</f>
        <v>#REF!</v>
      </c>
      <c r="EF20" s="25" t="e">
        <f>IF(#REF!=33,8,0)</f>
        <v>#REF!</v>
      </c>
      <c r="EG20" s="25" t="e">
        <f>IF(#REF!=34,7,0)</f>
        <v>#REF!</v>
      </c>
      <c r="EH20" s="25" t="e">
        <f>IF(#REF!=35,6,0)</f>
        <v>#REF!</v>
      </c>
      <c r="EI20" s="25" t="e">
        <f>IF(#REF!=36,5,0)</f>
        <v>#REF!</v>
      </c>
      <c r="EJ20" s="25" t="e">
        <f>IF(#REF!=37,4,0)</f>
        <v>#REF!</v>
      </c>
      <c r="EK20" s="25" t="e">
        <f>IF(#REF!=38,3,0)</f>
        <v>#REF!</v>
      </c>
      <c r="EL20" s="25" t="e">
        <f>IF(#REF!=39,2,0)</f>
        <v>#REF!</v>
      </c>
      <c r="EM20" s="25" t="e">
        <f>IF(#REF!=40,1,0)</f>
        <v>#REF!</v>
      </c>
      <c r="EN20" s="25" t="e">
        <f>IF(#REF!&gt;20,0,0)</f>
        <v>#REF!</v>
      </c>
      <c r="EO20" s="25" t="e">
        <f>IF(#REF!="сх",0,0)</f>
        <v>#REF!</v>
      </c>
      <c r="EP20" s="25" t="e">
        <f>SUM(CZ20:EO20)</f>
        <v>#REF!</v>
      </c>
      <c r="EQ20" s="25"/>
      <c r="ER20" s="25" t="e">
        <f>IF(#REF!="сх","ноль",IF(#REF!&gt;0,#REF!,"Ноль"))</f>
        <v>#REF!</v>
      </c>
      <c r="ES20" s="25" t="e">
        <f>IF(#REF!="сх","ноль",IF(#REF!&gt;0,#REF!,"Ноль"))</f>
        <v>#REF!</v>
      </c>
      <c r="ET20" s="25"/>
      <c r="EU20" s="25" t="e">
        <f>MIN(ER20,ES20)</f>
        <v>#REF!</v>
      </c>
      <c r="EV20" s="25" t="e">
        <f>IF(K20=#REF!,IF(#REF!&lt;#REF!,#REF!,EZ20),#REF!)</f>
        <v>#REF!</v>
      </c>
      <c r="EW20" s="25" t="e">
        <f>IF(K20=#REF!,IF(#REF!&lt;#REF!,0,1))</f>
        <v>#REF!</v>
      </c>
      <c r="EX20" s="25" t="e">
        <f>IF(AND(EU20&gt;=21,EU20&lt;&gt;0),EU20,IF(K20&lt;#REF!,"СТОП",EV20+EW20))</f>
        <v>#REF!</v>
      </c>
      <c r="EY20" s="25"/>
      <c r="EZ20" s="25">
        <v>15</v>
      </c>
      <c r="FA20" s="25">
        <v>16</v>
      </c>
      <c r="FB20" s="25"/>
      <c r="FC20" s="27" t="e">
        <f>IF(#REF!=1,25,0)</f>
        <v>#REF!</v>
      </c>
      <c r="FD20" s="27" t="e">
        <f>IF(#REF!=2,22,0)</f>
        <v>#REF!</v>
      </c>
      <c r="FE20" s="27" t="e">
        <f>IF(#REF!=3,20,0)</f>
        <v>#REF!</v>
      </c>
      <c r="FF20" s="27" t="e">
        <f>IF(#REF!=4,18,0)</f>
        <v>#REF!</v>
      </c>
      <c r="FG20" s="27" t="e">
        <f>IF(#REF!=5,16,0)</f>
        <v>#REF!</v>
      </c>
      <c r="FH20" s="27" t="e">
        <f>IF(#REF!=6,15,0)</f>
        <v>#REF!</v>
      </c>
      <c r="FI20" s="27" t="e">
        <f>IF(#REF!=7,14,0)</f>
        <v>#REF!</v>
      </c>
      <c r="FJ20" s="27" t="e">
        <f>IF(#REF!=8,13,0)</f>
        <v>#REF!</v>
      </c>
      <c r="FK20" s="27" t="e">
        <f>IF(#REF!=9,12,0)</f>
        <v>#REF!</v>
      </c>
      <c r="FL20" s="27" t="e">
        <f>IF(#REF!=10,11,0)</f>
        <v>#REF!</v>
      </c>
      <c r="FM20" s="27" t="e">
        <f>IF(#REF!=11,10,0)</f>
        <v>#REF!</v>
      </c>
      <c r="FN20" s="27" t="e">
        <f>IF(#REF!=12,9,0)</f>
        <v>#REF!</v>
      </c>
      <c r="FO20" s="27" t="e">
        <f>IF(#REF!=13,8,0)</f>
        <v>#REF!</v>
      </c>
      <c r="FP20" s="27" t="e">
        <f>IF(#REF!=14,7,0)</f>
        <v>#REF!</v>
      </c>
      <c r="FQ20" s="27" t="e">
        <f>IF(#REF!=15,6,0)</f>
        <v>#REF!</v>
      </c>
      <c r="FR20" s="27" t="e">
        <f>IF(#REF!=16,5,0)</f>
        <v>#REF!</v>
      </c>
      <c r="FS20" s="27" t="e">
        <f>IF(#REF!=17,4,0)</f>
        <v>#REF!</v>
      </c>
      <c r="FT20" s="27" t="e">
        <f>IF(#REF!=18,3,0)</f>
        <v>#REF!</v>
      </c>
      <c r="FU20" s="27" t="e">
        <f>IF(#REF!=19,2,0)</f>
        <v>#REF!</v>
      </c>
      <c r="FV20" s="27" t="e">
        <f>IF(#REF!=20,1,0)</f>
        <v>#REF!</v>
      </c>
      <c r="FW20" s="27" t="e">
        <f>IF(#REF!&gt;20,0,0)</f>
        <v>#REF!</v>
      </c>
      <c r="FX20" s="27" t="e">
        <f>IF(#REF!="сх",0,0)</f>
        <v>#REF!</v>
      </c>
      <c r="FY20" s="27" t="e">
        <f>SUM(FC20:FX20)</f>
        <v>#REF!</v>
      </c>
      <c r="FZ20" s="27" t="e">
        <f>IF(#REF!=1,25,0)</f>
        <v>#REF!</v>
      </c>
      <c r="GA20" s="27" t="e">
        <f>IF(#REF!=2,22,0)</f>
        <v>#REF!</v>
      </c>
      <c r="GB20" s="27" t="e">
        <f>IF(#REF!=3,20,0)</f>
        <v>#REF!</v>
      </c>
      <c r="GC20" s="27" t="e">
        <f>IF(#REF!=4,18,0)</f>
        <v>#REF!</v>
      </c>
      <c r="GD20" s="27" t="e">
        <f>IF(#REF!=5,16,0)</f>
        <v>#REF!</v>
      </c>
      <c r="GE20" s="27" t="e">
        <f>IF(#REF!=6,15,0)</f>
        <v>#REF!</v>
      </c>
      <c r="GF20" s="27" t="e">
        <f>IF(#REF!=7,14,0)</f>
        <v>#REF!</v>
      </c>
      <c r="GG20" s="27" t="e">
        <f>IF(#REF!=8,13,0)</f>
        <v>#REF!</v>
      </c>
      <c r="GH20" s="27" t="e">
        <f>IF(#REF!=9,12,0)</f>
        <v>#REF!</v>
      </c>
      <c r="GI20" s="27" t="e">
        <f>IF(#REF!=10,11,0)</f>
        <v>#REF!</v>
      </c>
      <c r="GJ20" s="27" t="e">
        <f>IF(#REF!=11,10,0)</f>
        <v>#REF!</v>
      </c>
      <c r="GK20" s="27" t="e">
        <f>IF(#REF!=12,9,0)</f>
        <v>#REF!</v>
      </c>
      <c r="GL20" s="27" t="e">
        <f>IF(#REF!=13,8,0)</f>
        <v>#REF!</v>
      </c>
      <c r="GM20" s="27" t="e">
        <f>IF(#REF!=14,7,0)</f>
        <v>#REF!</v>
      </c>
      <c r="GN20" s="27" t="e">
        <f>IF(#REF!=15,6,0)</f>
        <v>#REF!</v>
      </c>
      <c r="GO20" s="27" t="e">
        <f>IF(#REF!=16,5,0)</f>
        <v>#REF!</v>
      </c>
      <c r="GP20" s="27" t="e">
        <f>IF(#REF!=17,4,0)</f>
        <v>#REF!</v>
      </c>
      <c r="GQ20" s="27" t="e">
        <f>IF(#REF!=18,3,0)</f>
        <v>#REF!</v>
      </c>
      <c r="GR20" s="27" t="e">
        <f>IF(#REF!=19,2,0)</f>
        <v>#REF!</v>
      </c>
      <c r="GS20" s="27" t="e">
        <f>IF(#REF!=20,1,0)</f>
        <v>#REF!</v>
      </c>
      <c r="GT20" s="27" t="e">
        <f>IF(#REF!&gt;20,0,0)</f>
        <v>#REF!</v>
      </c>
      <c r="GU20" s="27" t="e">
        <f>IF(#REF!="сх",0,0)</f>
        <v>#REF!</v>
      </c>
      <c r="GV20" s="27" t="e">
        <f>SUM(FZ20:GU20)</f>
        <v>#REF!</v>
      </c>
      <c r="GW20" s="27" t="e">
        <f>IF(#REF!=1,100,0)</f>
        <v>#REF!</v>
      </c>
      <c r="GX20" s="27" t="e">
        <f>IF(#REF!=2,98,0)</f>
        <v>#REF!</v>
      </c>
      <c r="GY20" s="27" t="e">
        <f>IF(#REF!=3,95,0)</f>
        <v>#REF!</v>
      </c>
      <c r="GZ20" s="27" t="e">
        <f>IF(#REF!=4,93,0)</f>
        <v>#REF!</v>
      </c>
      <c r="HA20" s="27" t="e">
        <f>IF(#REF!=5,90,0)</f>
        <v>#REF!</v>
      </c>
      <c r="HB20" s="27" t="e">
        <f>IF(#REF!=6,88,0)</f>
        <v>#REF!</v>
      </c>
      <c r="HC20" s="27" t="e">
        <f>IF(#REF!=7,85,0)</f>
        <v>#REF!</v>
      </c>
      <c r="HD20" s="27" t="e">
        <f>IF(#REF!=8,83,0)</f>
        <v>#REF!</v>
      </c>
      <c r="HE20" s="27" t="e">
        <f>IF(#REF!=9,80,0)</f>
        <v>#REF!</v>
      </c>
      <c r="HF20" s="27" t="e">
        <f>IF(#REF!=10,78,0)</f>
        <v>#REF!</v>
      </c>
      <c r="HG20" s="27" t="e">
        <f>IF(#REF!=11,75,0)</f>
        <v>#REF!</v>
      </c>
      <c r="HH20" s="27" t="e">
        <f>IF(#REF!=12,73,0)</f>
        <v>#REF!</v>
      </c>
      <c r="HI20" s="27" t="e">
        <f>IF(#REF!=13,70,0)</f>
        <v>#REF!</v>
      </c>
      <c r="HJ20" s="27" t="e">
        <f>IF(#REF!=14,68,0)</f>
        <v>#REF!</v>
      </c>
      <c r="HK20" s="27" t="e">
        <f>IF(#REF!=15,65,0)</f>
        <v>#REF!</v>
      </c>
      <c r="HL20" s="27" t="e">
        <f>IF(#REF!=16,63,0)</f>
        <v>#REF!</v>
      </c>
      <c r="HM20" s="27" t="e">
        <f>IF(#REF!=17,60,0)</f>
        <v>#REF!</v>
      </c>
      <c r="HN20" s="27" t="e">
        <f>IF(#REF!=18,58,0)</f>
        <v>#REF!</v>
      </c>
      <c r="HO20" s="27" t="e">
        <f>IF(#REF!=19,55,0)</f>
        <v>#REF!</v>
      </c>
      <c r="HP20" s="27" t="e">
        <f>IF(#REF!=20,53,0)</f>
        <v>#REF!</v>
      </c>
      <c r="HQ20" s="27" t="e">
        <f>IF(#REF!&gt;20,0,0)</f>
        <v>#REF!</v>
      </c>
      <c r="HR20" s="27" t="e">
        <f>IF(#REF!="сх",0,0)</f>
        <v>#REF!</v>
      </c>
      <c r="HS20" s="27" t="e">
        <f>SUM(GW20:HR20)</f>
        <v>#REF!</v>
      </c>
      <c r="HT20" s="27" t="e">
        <f>IF(#REF!=1,100,0)</f>
        <v>#REF!</v>
      </c>
      <c r="HU20" s="27" t="e">
        <f>IF(#REF!=2,98,0)</f>
        <v>#REF!</v>
      </c>
      <c r="HV20" s="27" t="e">
        <f>IF(#REF!=3,95,0)</f>
        <v>#REF!</v>
      </c>
      <c r="HW20" s="27" t="e">
        <f>IF(#REF!=4,93,0)</f>
        <v>#REF!</v>
      </c>
      <c r="HX20" s="27" t="e">
        <f>IF(#REF!=5,90,0)</f>
        <v>#REF!</v>
      </c>
      <c r="HY20" s="27" t="e">
        <f>IF(#REF!=6,88,0)</f>
        <v>#REF!</v>
      </c>
      <c r="HZ20" s="27" t="e">
        <f>IF(#REF!=7,85,0)</f>
        <v>#REF!</v>
      </c>
      <c r="IA20" s="27" t="e">
        <f>IF(#REF!=8,83,0)</f>
        <v>#REF!</v>
      </c>
      <c r="IB20" s="27" t="e">
        <f>IF(#REF!=9,80,0)</f>
        <v>#REF!</v>
      </c>
      <c r="IC20" s="27" t="e">
        <f>IF(#REF!=10,78,0)</f>
        <v>#REF!</v>
      </c>
      <c r="ID20" s="27" t="e">
        <f>IF(#REF!=11,75,0)</f>
        <v>#REF!</v>
      </c>
      <c r="IE20" s="27" t="e">
        <f>IF(#REF!=12,73,0)</f>
        <v>#REF!</v>
      </c>
      <c r="IF20" s="27" t="e">
        <f>IF(#REF!=13,70,0)</f>
        <v>#REF!</v>
      </c>
      <c r="IG20" s="27" t="e">
        <f>IF(#REF!=14,68,0)</f>
        <v>#REF!</v>
      </c>
      <c r="IH20" s="27" t="e">
        <f>IF(#REF!=15,65,0)</f>
        <v>#REF!</v>
      </c>
      <c r="II20" s="27" t="e">
        <f>IF(#REF!=16,63,0)</f>
        <v>#REF!</v>
      </c>
      <c r="IJ20" s="27" t="e">
        <f>IF(#REF!=17,60,0)</f>
        <v>#REF!</v>
      </c>
      <c r="IK20" s="27" t="e">
        <f>IF(#REF!=18,58,0)</f>
        <v>#REF!</v>
      </c>
      <c r="IL20" s="27" t="e">
        <f>IF(#REF!=19,55,0)</f>
        <v>#REF!</v>
      </c>
      <c r="IM20" s="27" t="e">
        <f>IF(#REF!=20,53,0)</f>
        <v>#REF!</v>
      </c>
      <c r="IN20" s="27" t="e">
        <f>IF(#REF!&gt;20,0,0)</f>
        <v>#REF!</v>
      </c>
      <c r="IO20" s="27" t="e">
        <f>IF(#REF!="сх",0,0)</f>
        <v>#REF!</v>
      </c>
      <c r="IP20" s="27" t="e">
        <f>SUM(HT20:IO20)</f>
        <v>#REF!</v>
      </c>
      <c r="IQ20" s="25"/>
      <c r="IR20" s="25"/>
      <c r="IS20" s="25"/>
      <c r="IT20" s="25"/>
      <c r="IU20" s="25"/>
      <c r="IV20" s="25"/>
    </row>
    <row r="21" spans="1:256" s="3" customFormat="1" ht="34.5">
      <c r="A21" s="74"/>
      <c r="B21" s="76"/>
      <c r="C21" s="78"/>
      <c r="D21" s="51" t="s">
        <v>62</v>
      </c>
      <c r="E21" s="54">
        <v>65</v>
      </c>
      <c r="F21" s="56">
        <v>517</v>
      </c>
      <c r="G21" s="52">
        <v>8</v>
      </c>
      <c r="H21" s="53">
        <v>33</v>
      </c>
      <c r="I21" s="52" t="s">
        <v>67</v>
      </c>
      <c r="J21" s="53">
        <v>0</v>
      </c>
      <c r="K21" s="80"/>
      <c r="L21" s="24"/>
      <c r="M21" s="2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5"/>
      <c r="IR21" s="25"/>
      <c r="IS21" s="25"/>
      <c r="IT21" s="25"/>
      <c r="IU21" s="25"/>
      <c r="IV21" s="25"/>
    </row>
    <row r="22" spans="1:256" s="3" customFormat="1" ht="34.5">
      <c r="A22" s="74"/>
      <c r="B22" s="76"/>
      <c r="C22" s="78"/>
      <c r="D22" s="51" t="s">
        <v>47</v>
      </c>
      <c r="E22" s="54" t="s">
        <v>33</v>
      </c>
      <c r="F22" s="56">
        <v>2</v>
      </c>
      <c r="G22" s="63">
        <v>5</v>
      </c>
      <c r="H22" s="64">
        <v>36</v>
      </c>
      <c r="I22" s="63">
        <v>5</v>
      </c>
      <c r="J22" s="64">
        <v>36</v>
      </c>
      <c r="K22" s="80"/>
      <c r="L22" s="24"/>
      <c r="M22" s="25"/>
      <c r="N22" s="26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5"/>
      <c r="IR22" s="25"/>
      <c r="IS22" s="25"/>
      <c r="IT22" s="25"/>
      <c r="IU22" s="25"/>
      <c r="IV22" s="25"/>
    </row>
    <row r="23" spans="1:256" s="3" customFormat="1" ht="34.5">
      <c r="A23" s="74"/>
      <c r="B23" s="76"/>
      <c r="C23" s="78"/>
      <c r="D23" s="51" t="s">
        <v>63</v>
      </c>
      <c r="E23" s="54" t="s">
        <v>34</v>
      </c>
      <c r="F23" s="56">
        <v>15</v>
      </c>
      <c r="G23" s="52">
        <v>4</v>
      </c>
      <c r="H23" s="53">
        <v>38</v>
      </c>
      <c r="I23" s="52">
        <v>5</v>
      </c>
      <c r="J23" s="53">
        <v>36</v>
      </c>
      <c r="K23" s="80"/>
      <c r="L23" s="24"/>
      <c r="M23" s="25"/>
      <c r="N23" s="26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5"/>
      <c r="IR23" s="25"/>
      <c r="IS23" s="25"/>
      <c r="IT23" s="25"/>
      <c r="IU23" s="25"/>
      <c r="IV23" s="25"/>
    </row>
    <row r="24" spans="1:256" s="3" customFormat="1" ht="34.5">
      <c r="A24" s="74"/>
      <c r="B24" s="76"/>
      <c r="C24" s="78"/>
      <c r="D24" s="51" t="s">
        <v>48</v>
      </c>
      <c r="E24" s="54" t="s">
        <v>34</v>
      </c>
      <c r="F24" s="56">
        <v>777</v>
      </c>
      <c r="G24" s="63">
        <v>3</v>
      </c>
      <c r="H24" s="64">
        <v>40</v>
      </c>
      <c r="I24" s="63">
        <v>3</v>
      </c>
      <c r="J24" s="64">
        <v>40</v>
      </c>
      <c r="K24" s="80"/>
      <c r="L24" s="24"/>
      <c r="M24" s="25"/>
      <c r="N24" s="26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5"/>
      <c r="IR24" s="25"/>
      <c r="IS24" s="25"/>
      <c r="IT24" s="25"/>
      <c r="IU24" s="25"/>
      <c r="IV24" s="25"/>
    </row>
    <row r="25" spans="1:256" s="3" customFormat="1" ht="35.25" thickBot="1">
      <c r="A25" s="81"/>
      <c r="B25" s="82"/>
      <c r="C25" s="83"/>
      <c r="D25" s="57" t="s">
        <v>49</v>
      </c>
      <c r="E25" s="58" t="s">
        <v>38</v>
      </c>
      <c r="F25" s="59">
        <v>222</v>
      </c>
      <c r="G25" s="69">
        <v>18</v>
      </c>
      <c r="H25" s="70">
        <v>23</v>
      </c>
      <c r="I25" s="69">
        <v>6</v>
      </c>
      <c r="J25" s="70">
        <v>35</v>
      </c>
      <c r="K25" s="84"/>
      <c r="L25" s="24"/>
      <c r="M25" s="25"/>
      <c r="N25" s="26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5"/>
      <c r="IR25" s="25"/>
      <c r="IS25" s="25"/>
      <c r="IT25" s="25"/>
      <c r="IU25" s="25"/>
      <c r="IV25" s="25"/>
    </row>
    <row r="26" spans="1:256" s="3" customFormat="1" ht="34.5">
      <c r="A26" s="73">
        <v>4</v>
      </c>
      <c r="B26" s="75" t="s">
        <v>36</v>
      </c>
      <c r="C26" s="85" t="s">
        <v>57</v>
      </c>
      <c r="D26" s="41" t="s">
        <v>52</v>
      </c>
      <c r="E26" s="39">
        <v>85</v>
      </c>
      <c r="F26" s="39">
        <v>79</v>
      </c>
      <c r="G26" s="61">
        <v>8</v>
      </c>
      <c r="H26" s="62">
        <v>33</v>
      </c>
      <c r="I26" s="61">
        <v>8</v>
      </c>
      <c r="J26" s="62">
        <v>33</v>
      </c>
      <c r="K26" s="73">
        <v>209</v>
      </c>
      <c r="L26" s="24" t="e">
        <f>#REF!+#REF!</f>
        <v>#REF!</v>
      </c>
      <c r="M26" s="25"/>
      <c r="N26" s="26"/>
      <c r="O26" s="25" t="e">
        <f>IF(#REF!=1,25,0)</f>
        <v>#REF!</v>
      </c>
      <c r="P26" s="25" t="e">
        <f>IF(#REF!=2,22,0)</f>
        <v>#REF!</v>
      </c>
      <c r="Q26" s="25" t="e">
        <f>IF(#REF!=3,20,0)</f>
        <v>#REF!</v>
      </c>
      <c r="R26" s="25" t="e">
        <f>IF(#REF!=4,18,0)</f>
        <v>#REF!</v>
      </c>
      <c r="S26" s="25" t="e">
        <f>IF(#REF!=5,16,0)</f>
        <v>#REF!</v>
      </c>
      <c r="T26" s="25" t="e">
        <f>IF(#REF!=6,15,0)</f>
        <v>#REF!</v>
      </c>
      <c r="U26" s="25" t="e">
        <f>IF(#REF!=7,14,0)</f>
        <v>#REF!</v>
      </c>
      <c r="V26" s="25" t="e">
        <f>IF(#REF!=8,13,0)</f>
        <v>#REF!</v>
      </c>
      <c r="W26" s="25" t="e">
        <f>IF(#REF!=9,12,0)</f>
        <v>#REF!</v>
      </c>
      <c r="X26" s="25" t="e">
        <f>IF(#REF!=10,11,0)</f>
        <v>#REF!</v>
      </c>
      <c r="Y26" s="25" t="e">
        <f>IF(#REF!=11,10,0)</f>
        <v>#REF!</v>
      </c>
      <c r="Z26" s="25" t="e">
        <f>IF(#REF!=12,9,0)</f>
        <v>#REF!</v>
      </c>
      <c r="AA26" s="25" t="e">
        <f>IF(#REF!=13,8,0)</f>
        <v>#REF!</v>
      </c>
      <c r="AB26" s="25" t="e">
        <f>IF(#REF!=14,7,0)</f>
        <v>#REF!</v>
      </c>
      <c r="AC26" s="25" t="e">
        <f>IF(#REF!=15,6,0)</f>
        <v>#REF!</v>
      </c>
      <c r="AD26" s="25" t="e">
        <f>IF(#REF!=16,5,0)</f>
        <v>#REF!</v>
      </c>
      <c r="AE26" s="25" t="e">
        <f>IF(#REF!=17,4,0)</f>
        <v>#REF!</v>
      </c>
      <c r="AF26" s="25" t="e">
        <f>IF(#REF!=18,3,0)</f>
        <v>#REF!</v>
      </c>
      <c r="AG26" s="25" t="e">
        <f>IF(#REF!=19,2,0)</f>
        <v>#REF!</v>
      </c>
      <c r="AH26" s="25" t="e">
        <f>IF(#REF!=20,1,0)</f>
        <v>#REF!</v>
      </c>
      <c r="AI26" s="25" t="e">
        <f>IF(#REF!&gt;20,0,0)</f>
        <v>#REF!</v>
      </c>
      <c r="AJ26" s="25" t="e">
        <f>IF(#REF!="сх",0,0)</f>
        <v>#REF!</v>
      </c>
      <c r="AK26" s="25" t="e">
        <f>SUM(O26:AI26)</f>
        <v>#REF!</v>
      </c>
      <c r="AL26" s="25" t="e">
        <f>IF(#REF!=1,25,0)</f>
        <v>#REF!</v>
      </c>
      <c r="AM26" s="25" t="e">
        <f>IF(#REF!=2,22,0)</f>
        <v>#REF!</v>
      </c>
      <c r="AN26" s="25" t="e">
        <f>IF(#REF!=3,20,0)</f>
        <v>#REF!</v>
      </c>
      <c r="AO26" s="25" t="e">
        <f>IF(#REF!=4,18,0)</f>
        <v>#REF!</v>
      </c>
      <c r="AP26" s="25" t="e">
        <f>IF(#REF!=5,16,0)</f>
        <v>#REF!</v>
      </c>
      <c r="AQ26" s="25" t="e">
        <f>IF(#REF!=6,15,0)</f>
        <v>#REF!</v>
      </c>
      <c r="AR26" s="25" t="e">
        <f>IF(#REF!=7,14,0)</f>
        <v>#REF!</v>
      </c>
      <c r="AS26" s="25" t="e">
        <f>IF(#REF!=8,13,0)</f>
        <v>#REF!</v>
      </c>
      <c r="AT26" s="25" t="e">
        <f>IF(#REF!=9,12,0)</f>
        <v>#REF!</v>
      </c>
      <c r="AU26" s="25" t="e">
        <f>IF(#REF!=10,11,0)</f>
        <v>#REF!</v>
      </c>
      <c r="AV26" s="25" t="e">
        <f>IF(#REF!=11,10,0)</f>
        <v>#REF!</v>
      </c>
      <c r="AW26" s="25" t="e">
        <f>IF(#REF!=12,9,0)</f>
        <v>#REF!</v>
      </c>
      <c r="AX26" s="25" t="e">
        <f>IF(#REF!=13,8,0)</f>
        <v>#REF!</v>
      </c>
      <c r="AY26" s="25" t="e">
        <f>IF(#REF!=14,7,0)</f>
        <v>#REF!</v>
      </c>
      <c r="AZ26" s="25" t="e">
        <f>IF(#REF!=15,6,0)</f>
        <v>#REF!</v>
      </c>
      <c r="BA26" s="25" t="e">
        <f>IF(#REF!=16,5,0)</f>
        <v>#REF!</v>
      </c>
      <c r="BB26" s="25" t="e">
        <f>IF(#REF!=17,4,0)</f>
        <v>#REF!</v>
      </c>
      <c r="BC26" s="25" t="e">
        <f>IF(#REF!=18,3,0)</f>
        <v>#REF!</v>
      </c>
      <c r="BD26" s="25" t="e">
        <f>IF(#REF!=19,2,0)</f>
        <v>#REF!</v>
      </c>
      <c r="BE26" s="25" t="e">
        <f>IF(#REF!=20,1,0)</f>
        <v>#REF!</v>
      </c>
      <c r="BF26" s="25" t="e">
        <f>IF(#REF!&gt;20,0,0)</f>
        <v>#REF!</v>
      </c>
      <c r="BG26" s="25" t="e">
        <f>IF(#REF!="сх",0,0)</f>
        <v>#REF!</v>
      </c>
      <c r="BH26" s="25" t="e">
        <f>SUM(AL26:BF26)</f>
        <v>#REF!</v>
      </c>
      <c r="BI26" s="25" t="e">
        <f>IF(#REF!=1,45,0)</f>
        <v>#REF!</v>
      </c>
      <c r="BJ26" s="25" t="e">
        <f>IF(#REF!=2,42,0)</f>
        <v>#REF!</v>
      </c>
      <c r="BK26" s="25" t="e">
        <f>IF(#REF!=3,40,0)</f>
        <v>#REF!</v>
      </c>
      <c r="BL26" s="25" t="e">
        <f>IF(#REF!=4,38,0)</f>
        <v>#REF!</v>
      </c>
      <c r="BM26" s="25" t="e">
        <f>IF(#REF!=5,36,0)</f>
        <v>#REF!</v>
      </c>
      <c r="BN26" s="25" t="e">
        <f>IF(#REF!=6,35,0)</f>
        <v>#REF!</v>
      </c>
      <c r="BO26" s="25" t="e">
        <f>IF(#REF!=7,34,0)</f>
        <v>#REF!</v>
      </c>
      <c r="BP26" s="25" t="e">
        <f>IF(#REF!=8,33,0)</f>
        <v>#REF!</v>
      </c>
      <c r="BQ26" s="25" t="e">
        <f>IF(#REF!=9,32,0)</f>
        <v>#REF!</v>
      </c>
      <c r="BR26" s="25" t="e">
        <f>IF(#REF!=10,31,0)</f>
        <v>#REF!</v>
      </c>
      <c r="BS26" s="25" t="e">
        <f>IF(#REF!=11,30,0)</f>
        <v>#REF!</v>
      </c>
      <c r="BT26" s="25" t="e">
        <f>IF(#REF!=12,29,0)</f>
        <v>#REF!</v>
      </c>
      <c r="BU26" s="25" t="e">
        <f>IF(#REF!=13,28,0)</f>
        <v>#REF!</v>
      </c>
      <c r="BV26" s="25" t="e">
        <f>IF(#REF!=14,27,0)</f>
        <v>#REF!</v>
      </c>
      <c r="BW26" s="25" t="e">
        <f>IF(#REF!=15,26,0)</f>
        <v>#REF!</v>
      </c>
      <c r="BX26" s="25" t="e">
        <f>IF(#REF!=16,25,0)</f>
        <v>#REF!</v>
      </c>
      <c r="BY26" s="25" t="e">
        <f>IF(#REF!=17,24,0)</f>
        <v>#REF!</v>
      </c>
      <c r="BZ26" s="25" t="e">
        <f>IF(#REF!=18,23,0)</f>
        <v>#REF!</v>
      </c>
      <c r="CA26" s="25" t="e">
        <f>IF(#REF!=19,22,0)</f>
        <v>#REF!</v>
      </c>
      <c r="CB26" s="25" t="e">
        <f>IF(#REF!=20,21,0)</f>
        <v>#REF!</v>
      </c>
      <c r="CC26" s="25" t="e">
        <f>IF(#REF!=21,20,0)</f>
        <v>#REF!</v>
      </c>
      <c r="CD26" s="25" t="e">
        <f>IF(#REF!=22,19,0)</f>
        <v>#REF!</v>
      </c>
      <c r="CE26" s="25" t="e">
        <f>IF(#REF!=23,18,0)</f>
        <v>#REF!</v>
      </c>
      <c r="CF26" s="25" t="e">
        <f>IF(#REF!=24,17,0)</f>
        <v>#REF!</v>
      </c>
      <c r="CG26" s="25" t="e">
        <f>IF(#REF!=25,16,0)</f>
        <v>#REF!</v>
      </c>
      <c r="CH26" s="25" t="e">
        <f>IF(#REF!=26,15,0)</f>
        <v>#REF!</v>
      </c>
      <c r="CI26" s="25" t="e">
        <f>IF(#REF!=27,14,0)</f>
        <v>#REF!</v>
      </c>
      <c r="CJ26" s="25" t="e">
        <f>IF(#REF!=28,13,0)</f>
        <v>#REF!</v>
      </c>
      <c r="CK26" s="25" t="e">
        <f>IF(#REF!=29,12,0)</f>
        <v>#REF!</v>
      </c>
      <c r="CL26" s="25" t="e">
        <f>IF(#REF!=30,11,0)</f>
        <v>#REF!</v>
      </c>
      <c r="CM26" s="25" t="e">
        <f>IF(#REF!=31,10,0)</f>
        <v>#REF!</v>
      </c>
      <c r="CN26" s="25" t="e">
        <f>IF(#REF!=32,9,0)</f>
        <v>#REF!</v>
      </c>
      <c r="CO26" s="25" t="e">
        <f>IF(#REF!=33,8,0)</f>
        <v>#REF!</v>
      </c>
      <c r="CP26" s="25" t="e">
        <f>IF(#REF!=34,7,0)</f>
        <v>#REF!</v>
      </c>
      <c r="CQ26" s="25" t="e">
        <f>IF(#REF!=35,6,0)</f>
        <v>#REF!</v>
      </c>
      <c r="CR26" s="25" t="e">
        <f>IF(#REF!=36,5,0)</f>
        <v>#REF!</v>
      </c>
      <c r="CS26" s="25" t="e">
        <f>IF(#REF!=37,4,0)</f>
        <v>#REF!</v>
      </c>
      <c r="CT26" s="25" t="e">
        <f>IF(#REF!=38,3,0)</f>
        <v>#REF!</v>
      </c>
      <c r="CU26" s="25" t="e">
        <f>IF(#REF!=39,2,0)</f>
        <v>#REF!</v>
      </c>
      <c r="CV26" s="25" t="e">
        <f>IF(#REF!=40,1,0)</f>
        <v>#REF!</v>
      </c>
      <c r="CW26" s="25" t="e">
        <f>IF(#REF!&gt;20,0,0)</f>
        <v>#REF!</v>
      </c>
      <c r="CX26" s="25" t="e">
        <f>IF(#REF!="сх",0,0)</f>
        <v>#REF!</v>
      </c>
      <c r="CY26" s="25" t="e">
        <f>SUM(BI26:CX26)</f>
        <v>#REF!</v>
      </c>
      <c r="CZ26" s="25" t="e">
        <f>IF(#REF!=1,45,0)</f>
        <v>#REF!</v>
      </c>
      <c r="DA26" s="25" t="e">
        <f>IF(#REF!=2,42,0)</f>
        <v>#REF!</v>
      </c>
      <c r="DB26" s="25" t="e">
        <f>IF(#REF!=3,40,0)</f>
        <v>#REF!</v>
      </c>
      <c r="DC26" s="25" t="e">
        <f>IF(#REF!=4,38,0)</f>
        <v>#REF!</v>
      </c>
      <c r="DD26" s="25" t="e">
        <f>IF(#REF!=5,36,0)</f>
        <v>#REF!</v>
      </c>
      <c r="DE26" s="25" t="e">
        <f>IF(#REF!=6,35,0)</f>
        <v>#REF!</v>
      </c>
      <c r="DF26" s="25" t="e">
        <f>IF(#REF!=7,34,0)</f>
        <v>#REF!</v>
      </c>
      <c r="DG26" s="25" t="e">
        <f>IF(#REF!=8,33,0)</f>
        <v>#REF!</v>
      </c>
      <c r="DH26" s="25" t="e">
        <f>IF(#REF!=9,32,0)</f>
        <v>#REF!</v>
      </c>
      <c r="DI26" s="25" t="e">
        <f>IF(#REF!=10,31,0)</f>
        <v>#REF!</v>
      </c>
      <c r="DJ26" s="25" t="e">
        <f>IF(#REF!=11,30,0)</f>
        <v>#REF!</v>
      </c>
      <c r="DK26" s="25" t="e">
        <f>IF(#REF!=12,29,0)</f>
        <v>#REF!</v>
      </c>
      <c r="DL26" s="25" t="e">
        <f>IF(#REF!=13,28,0)</f>
        <v>#REF!</v>
      </c>
      <c r="DM26" s="25" t="e">
        <f>IF(#REF!=14,27,0)</f>
        <v>#REF!</v>
      </c>
      <c r="DN26" s="25" t="e">
        <f>IF(#REF!=15,26,0)</f>
        <v>#REF!</v>
      </c>
      <c r="DO26" s="25" t="e">
        <f>IF(#REF!=16,25,0)</f>
        <v>#REF!</v>
      </c>
      <c r="DP26" s="25" t="e">
        <f>IF(#REF!=17,24,0)</f>
        <v>#REF!</v>
      </c>
      <c r="DQ26" s="25" t="e">
        <f>IF(#REF!=18,23,0)</f>
        <v>#REF!</v>
      </c>
      <c r="DR26" s="25" t="e">
        <f>IF(#REF!=19,22,0)</f>
        <v>#REF!</v>
      </c>
      <c r="DS26" s="25" t="e">
        <f>IF(#REF!=20,21,0)</f>
        <v>#REF!</v>
      </c>
      <c r="DT26" s="25" t="e">
        <f>IF(#REF!=21,20,0)</f>
        <v>#REF!</v>
      </c>
      <c r="DU26" s="25" t="e">
        <f>IF(#REF!=22,19,0)</f>
        <v>#REF!</v>
      </c>
      <c r="DV26" s="25" t="e">
        <f>IF(#REF!=23,18,0)</f>
        <v>#REF!</v>
      </c>
      <c r="DW26" s="25" t="e">
        <f>IF(#REF!=24,17,0)</f>
        <v>#REF!</v>
      </c>
      <c r="DX26" s="25" t="e">
        <f>IF(#REF!=25,16,0)</f>
        <v>#REF!</v>
      </c>
      <c r="DY26" s="25" t="e">
        <f>IF(#REF!=26,15,0)</f>
        <v>#REF!</v>
      </c>
      <c r="DZ26" s="25" t="e">
        <f>IF(#REF!=27,14,0)</f>
        <v>#REF!</v>
      </c>
      <c r="EA26" s="25" t="e">
        <f>IF(#REF!=28,13,0)</f>
        <v>#REF!</v>
      </c>
      <c r="EB26" s="25" t="e">
        <f>IF(#REF!=29,12,0)</f>
        <v>#REF!</v>
      </c>
      <c r="EC26" s="25" t="e">
        <f>IF(#REF!=30,11,0)</f>
        <v>#REF!</v>
      </c>
      <c r="ED26" s="25" t="e">
        <f>IF(#REF!=31,10,0)</f>
        <v>#REF!</v>
      </c>
      <c r="EE26" s="25" t="e">
        <f>IF(#REF!=32,9,0)</f>
        <v>#REF!</v>
      </c>
      <c r="EF26" s="25" t="e">
        <f>IF(#REF!=33,8,0)</f>
        <v>#REF!</v>
      </c>
      <c r="EG26" s="25" t="e">
        <f>IF(#REF!=34,7,0)</f>
        <v>#REF!</v>
      </c>
      <c r="EH26" s="25" t="e">
        <f>IF(#REF!=35,6,0)</f>
        <v>#REF!</v>
      </c>
      <c r="EI26" s="25" t="e">
        <f>IF(#REF!=36,5,0)</f>
        <v>#REF!</v>
      </c>
      <c r="EJ26" s="25" t="e">
        <f>IF(#REF!=37,4,0)</f>
        <v>#REF!</v>
      </c>
      <c r="EK26" s="25" t="e">
        <f>IF(#REF!=38,3,0)</f>
        <v>#REF!</v>
      </c>
      <c r="EL26" s="25" t="e">
        <f>IF(#REF!=39,2,0)</f>
        <v>#REF!</v>
      </c>
      <c r="EM26" s="25" t="e">
        <f>IF(#REF!=40,1,0)</f>
        <v>#REF!</v>
      </c>
      <c r="EN26" s="25" t="e">
        <f>IF(#REF!&gt;20,0,0)</f>
        <v>#REF!</v>
      </c>
      <c r="EO26" s="25" t="e">
        <f>IF(#REF!="сх",0,0)</f>
        <v>#REF!</v>
      </c>
      <c r="EP26" s="25" t="e">
        <f>SUM(CZ26:EO26)</f>
        <v>#REF!</v>
      </c>
      <c r="EQ26" s="25"/>
      <c r="ER26" s="25" t="e">
        <f>IF(#REF!="сх","ноль",IF(#REF!&gt;0,#REF!,"Ноль"))</f>
        <v>#REF!</v>
      </c>
      <c r="ES26" s="25" t="e">
        <f>IF(#REF!="сх","ноль",IF(#REF!&gt;0,#REF!,"Ноль"))</f>
        <v>#REF!</v>
      </c>
      <c r="ET26" s="25"/>
      <c r="EU26" s="25" t="e">
        <f>MIN(ER26,ES26)</f>
        <v>#REF!</v>
      </c>
      <c r="EV26" s="25" t="e">
        <f>IF(K26=#REF!,IF(#REF!&lt;#REF!,#REF!,EZ26),#REF!)</f>
        <v>#REF!</v>
      </c>
      <c r="EW26" s="25" t="e">
        <f>IF(K26=#REF!,IF(#REF!&lt;#REF!,0,1))</f>
        <v>#REF!</v>
      </c>
      <c r="EX26" s="25" t="e">
        <f>IF(AND(EU26&gt;=21,EU26&lt;&gt;0),EU26,IF(K26&lt;#REF!,"СТОП",EV26+EW26))</f>
        <v>#REF!</v>
      </c>
      <c r="EY26" s="25"/>
      <c r="EZ26" s="25">
        <v>15</v>
      </c>
      <c r="FA26" s="25">
        <v>16</v>
      </c>
      <c r="FB26" s="25"/>
      <c r="FC26" s="27" t="e">
        <f>IF(#REF!=1,25,0)</f>
        <v>#REF!</v>
      </c>
      <c r="FD26" s="27" t="e">
        <f>IF(#REF!=2,22,0)</f>
        <v>#REF!</v>
      </c>
      <c r="FE26" s="27" t="e">
        <f>IF(#REF!=3,20,0)</f>
        <v>#REF!</v>
      </c>
      <c r="FF26" s="27" t="e">
        <f>IF(#REF!=4,18,0)</f>
        <v>#REF!</v>
      </c>
      <c r="FG26" s="27" t="e">
        <f>IF(#REF!=5,16,0)</f>
        <v>#REF!</v>
      </c>
      <c r="FH26" s="27" t="e">
        <f>IF(#REF!=6,15,0)</f>
        <v>#REF!</v>
      </c>
      <c r="FI26" s="27" t="e">
        <f>IF(#REF!=7,14,0)</f>
        <v>#REF!</v>
      </c>
      <c r="FJ26" s="27" t="e">
        <f>IF(#REF!=8,13,0)</f>
        <v>#REF!</v>
      </c>
      <c r="FK26" s="27" t="e">
        <f>IF(#REF!=9,12,0)</f>
        <v>#REF!</v>
      </c>
      <c r="FL26" s="27" t="e">
        <f>IF(#REF!=10,11,0)</f>
        <v>#REF!</v>
      </c>
      <c r="FM26" s="27" t="e">
        <f>IF(#REF!=11,10,0)</f>
        <v>#REF!</v>
      </c>
      <c r="FN26" s="27" t="e">
        <f>IF(#REF!=12,9,0)</f>
        <v>#REF!</v>
      </c>
      <c r="FO26" s="27" t="e">
        <f>IF(#REF!=13,8,0)</f>
        <v>#REF!</v>
      </c>
      <c r="FP26" s="27" t="e">
        <f>IF(#REF!=14,7,0)</f>
        <v>#REF!</v>
      </c>
      <c r="FQ26" s="27" t="e">
        <f>IF(#REF!=15,6,0)</f>
        <v>#REF!</v>
      </c>
      <c r="FR26" s="27" t="e">
        <f>IF(#REF!=16,5,0)</f>
        <v>#REF!</v>
      </c>
      <c r="FS26" s="27" t="e">
        <f>IF(#REF!=17,4,0)</f>
        <v>#REF!</v>
      </c>
      <c r="FT26" s="27" t="e">
        <f>IF(#REF!=18,3,0)</f>
        <v>#REF!</v>
      </c>
      <c r="FU26" s="27" t="e">
        <f>IF(#REF!=19,2,0)</f>
        <v>#REF!</v>
      </c>
      <c r="FV26" s="27" t="e">
        <f>IF(#REF!=20,1,0)</f>
        <v>#REF!</v>
      </c>
      <c r="FW26" s="27" t="e">
        <f>IF(#REF!&gt;20,0,0)</f>
        <v>#REF!</v>
      </c>
      <c r="FX26" s="27" t="e">
        <f>IF(#REF!="сх",0,0)</f>
        <v>#REF!</v>
      </c>
      <c r="FY26" s="27" t="e">
        <f>SUM(FC26:FX26)</f>
        <v>#REF!</v>
      </c>
      <c r="FZ26" s="27" t="e">
        <f>IF(#REF!=1,25,0)</f>
        <v>#REF!</v>
      </c>
      <c r="GA26" s="27" t="e">
        <f>IF(#REF!=2,22,0)</f>
        <v>#REF!</v>
      </c>
      <c r="GB26" s="27" t="e">
        <f>IF(#REF!=3,20,0)</f>
        <v>#REF!</v>
      </c>
      <c r="GC26" s="27" t="e">
        <f>IF(#REF!=4,18,0)</f>
        <v>#REF!</v>
      </c>
      <c r="GD26" s="27" t="e">
        <f>IF(#REF!=5,16,0)</f>
        <v>#REF!</v>
      </c>
      <c r="GE26" s="27" t="e">
        <f>IF(#REF!=6,15,0)</f>
        <v>#REF!</v>
      </c>
      <c r="GF26" s="27" t="e">
        <f>IF(#REF!=7,14,0)</f>
        <v>#REF!</v>
      </c>
      <c r="GG26" s="27" t="e">
        <f>IF(#REF!=8,13,0)</f>
        <v>#REF!</v>
      </c>
      <c r="GH26" s="27" t="e">
        <f>IF(#REF!=9,12,0)</f>
        <v>#REF!</v>
      </c>
      <c r="GI26" s="27" t="e">
        <f>IF(#REF!=10,11,0)</f>
        <v>#REF!</v>
      </c>
      <c r="GJ26" s="27" t="e">
        <f>IF(#REF!=11,10,0)</f>
        <v>#REF!</v>
      </c>
      <c r="GK26" s="27" t="e">
        <f>IF(#REF!=12,9,0)</f>
        <v>#REF!</v>
      </c>
      <c r="GL26" s="27" t="e">
        <f>IF(#REF!=13,8,0)</f>
        <v>#REF!</v>
      </c>
      <c r="GM26" s="27" t="e">
        <f>IF(#REF!=14,7,0)</f>
        <v>#REF!</v>
      </c>
      <c r="GN26" s="27" t="e">
        <f>IF(#REF!=15,6,0)</f>
        <v>#REF!</v>
      </c>
      <c r="GO26" s="27" t="e">
        <f>IF(#REF!=16,5,0)</f>
        <v>#REF!</v>
      </c>
      <c r="GP26" s="27" t="e">
        <f>IF(#REF!=17,4,0)</f>
        <v>#REF!</v>
      </c>
      <c r="GQ26" s="27" t="e">
        <f>IF(#REF!=18,3,0)</f>
        <v>#REF!</v>
      </c>
      <c r="GR26" s="27" t="e">
        <f>IF(#REF!=19,2,0)</f>
        <v>#REF!</v>
      </c>
      <c r="GS26" s="27" t="e">
        <f>IF(#REF!=20,1,0)</f>
        <v>#REF!</v>
      </c>
      <c r="GT26" s="27" t="e">
        <f>IF(#REF!&gt;20,0,0)</f>
        <v>#REF!</v>
      </c>
      <c r="GU26" s="27" t="e">
        <f>IF(#REF!="сх",0,0)</f>
        <v>#REF!</v>
      </c>
      <c r="GV26" s="27" t="e">
        <f>SUM(FZ26:GU26)</f>
        <v>#REF!</v>
      </c>
      <c r="GW26" s="27" t="e">
        <f>IF(#REF!=1,100,0)</f>
        <v>#REF!</v>
      </c>
      <c r="GX26" s="27" t="e">
        <f>IF(#REF!=2,98,0)</f>
        <v>#REF!</v>
      </c>
      <c r="GY26" s="27" t="e">
        <f>IF(#REF!=3,95,0)</f>
        <v>#REF!</v>
      </c>
      <c r="GZ26" s="27" t="e">
        <f>IF(#REF!=4,93,0)</f>
        <v>#REF!</v>
      </c>
      <c r="HA26" s="27" t="e">
        <f>IF(#REF!=5,90,0)</f>
        <v>#REF!</v>
      </c>
      <c r="HB26" s="27" t="e">
        <f>IF(#REF!=6,88,0)</f>
        <v>#REF!</v>
      </c>
      <c r="HC26" s="27" t="e">
        <f>IF(#REF!=7,85,0)</f>
        <v>#REF!</v>
      </c>
      <c r="HD26" s="27" t="e">
        <f>IF(#REF!=8,83,0)</f>
        <v>#REF!</v>
      </c>
      <c r="HE26" s="27" t="e">
        <f>IF(#REF!=9,80,0)</f>
        <v>#REF!</v>
      </c>
      <c r="HF26" s="27" t="e">
        <f>IF(#REF!=10,78,0)</f>
        <v>#REF!</v>
      </c>
      <c r="HG26" s="27" t="e">
        <f>IF(#REF!=11,75,0)</f>
        <v>#REF!</v>
      </c>
      <c r="HH26" s="27" t="e">
        <f>IF(#REF!=12,73,0)</f>
        <v>#REF!</v>
      </c>
      <c r="HI26" s="27" t="e">
        <f>IF(#REF!=13,70,0)</f>
        <v>#REF!</v>
      </c>
      <c r="HJ26" s="27" t="e">
        <f>IF(#REF!=14,68,0)</f>
        <v>#REF!</v>
      </c>
      <c r="HK26" s="27" t="e">
        <f>IF(#REF!=15,65,0)</f>
        <v>#REF!</v>
      </c>
      <c r="HL26" s="27" t="e">
        <f>IF(#REF!=16,63,0)</f>
        <v>#REF!</v>
      </c>
      <c r="HM26" s="27" t="e">
        <f>IF(#REF!=17,60,0)</f>
        <v>#REF!</v>
      </c>
      <c r="HN26" s="27" t="e">
        <f>IF(#REF!=18,58,0)</f>
        <v>#REF!</v>
      </c>
      <c r="HO26" s="27" t="e">
        <f>IF(#REF!=19,55,0)</f>
        <v>#REF!</v>
      </c>
      <c r="HP26" s="27" t="e">
        <f>IF(#REF!=20,53,0)</f>
        <v>#REF!</v>
      </c>
      <c r="HQ26" s="27" t="e">
        <f>IF(#REF!&gt;20,0,0)</f>
        <v>#REF!</v>
      </c>
      <c r="HR26" s="27" t="e">
        <f>IF(#REF!="сх",0,0)</f>
        <v>#REF!</v>
      </c>
      <c r="HS26" s="27" t="e">
        <f>SUM(GW26:HR26)</f>
        <v>#REF!</v>
      </c>
      <c r="HT26" s="27" t="e">
        <f>IF(#REF!=1,100,0)</f>
        <v>#REF!</v>
      </c>
      <c r="HU26" s="27" t="e">
        <f>IF(#REF!=2,98,0)</f>
        <v>#REF!</v>
      </c>
      <c r="HV26" s="27" t="e">
        <f>IF(#REF!=3,95,0)</f>
        <v>#REF!</v>
      </c>
      <c r="HW26" s="27" t="e">
        <f>IF(#REF!=4,93,0)</f>
        <v>#REF!</v>
      </c>
      <c r="HX26" s="27" t="e">
        <f>IF(#REF!=5,90,0)</f>
        <v>#REF!</v>
      </c>
      <c r="HY26" s="27" t="e">
        <f>IF(#REF!=6,88,0)</f>
        <v>#REF!</v>
      </c>
      <c r="HZ26" s="27" t="e">
        <f>IF(#REF!=7,85,0)</f>
        <v>#REF!</v>
      </c>
      <c r="IA26" s="27" t="e">
        <f>IF(#REF!=8,83,0)</f>
        <v>#REF!</v>
      </c>
      <c r="IB26" s="27" t="e">
        <f>IF(#REF!=9,80,0)</f>
        <v>#REF!</v>
      </c>
      <c r="IC26" s="27" t="e">
        <f>IF(#REF!=10,78,0)</f>
        <v>#REF!</v>
      </c>
      <c r="ID26" s="27" t="e">
        <f>IF(#REF!=11,75,0)</f>
        <v>#REF!</v>
      </c>
      <c r="IE26" s="27" t="e">
        <f>IF(#REF!=12,73,0)</f>
        <v>#REF!</v>
      </c>
      <c r="IF26" s="27" t="e">
        <f>IF(#REF!=13,70,0)</f>
        <v>#REF!</v>
      </c>
      <c r="IG26" s="27" t="e">
        <f>IF(#REF!=14,68,0)</f>
        <v>#REF!</v>
      </c>
      <c r="IH26" s="27" t="e">
        <f>IF(#REF!=15,65,0)</f>
        <v>#REF!</v>
      </c>
      <c r="II26" s="27" t="e">
        <f>IF(#REF!=16,63,0)</f>
        <v>#REF!</v>
      </c>
      <c r="IJ26" s="27" t="e">
        <f>IF(#REF!=17,60,0)</f>
        <v>#REF!</v>
      </c>
      <c r="IK26" s="27" t="e">
        <f>IF(#REF!=18,58,0)</f>
        <v>#REF!</v>
      </c>
      <c r="IL26" s="27" t="e">
        <f>IF(#REF!=19,55,0)</f>
        <v>#REF!</v>
      </c>
      <c r="IM26" s="27" t="e">
        <f>IF(#REF!=20,53,0)</f>
        <v>#REF!</v>
      </c>
      <c r="IN26" s="27" t="e">
        <f>IF(#REF!&gt;20,0,0)</f>
        <v>#REF!</v>
      </c>
      <c r="IO26" s="27" t="e">
        <f>IF(#REF!="сх",0,0)</f>
        <v>#REF!</v>
      </c>
      <c r="IP26" s="27" t="e">
        <f>SUM(HT26:IO26)</f>
        <v>#REF!</v>
      </c>
      <c r="IQ26" s="25"/>
      <c r="IR26" s="25"/>
      <c r="IS26" s="25"/>
      <c r="IT26" s="25"/>
      <c r="IU26" s="25"/>
      <c r="IV26" s="25"/>
    </row>
    <row r="27" spans="1:256" s="3" customFormat="1" ht="103.5">
      <c r="A27" s="74"/>
      <c r="B27" s="76"/>
      <c r="C27" s="86"/>
      <c r="D27" s="42" t="s">
        <v>53</v>
      </c>
      <c r="E27" s="40">
        <v>85</v>
      </c>
      <c r="F27" s="40">
        <v>94</v>
      </c>
      <c r="G27" s="37" t="s">
        <v>68</v>
      </c>
      <c r="H27" s="38">
        <v>0</v>
      </c>
      <c r="I27" s="37">
        <v>10</v>
      </c>
      <c r="J27" s="38">
        <v>31</v>
      </c>
      <c r="K27" s="74"/>
      <c r="L27" s="24"/>
      <c r="M27" s="25"/>
      <c r="N27" s="26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5"/>
      <c r="IR27" s="25"/>
      <c r="IS27" s="25"/>
      <c r="IT27" s="25"/>
      <c r="IU27" s="25"/>
      <c r="IV27" s="25"/>
    </row>
    <row r="28" spans="1:256" s="3" customFormat="1" ht="34.5">
      <c r="A28" s="74"/>
      <c r="B28" s="76"/>
      <c r="C28" s="86"/>
      <c r="D28" s="42" t="s">
        <v>40</v>
      </c>
      <c r="E28" s="40" t="s">
        <v>34</v>
      </c>
      <c r="F28" s="40">
        <v>77</v>
      </c>
      <c r="G28" s="67">
        <v>6</v>
      </c>
      <c r="H28" s="68">
        <v>35</v>
      </c>
      <c r="I28" s="37">
        <v>7</v>
      </c>
      <c r="J28" s="38">
        <v>34</v>
      </c>
      <c r="K28" s="74"/>
      <c r="L28" s="24"/>
      <c r="M28" s="25"/>
      <c r="N28" s="26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5"/>
      <c r="IR28" s="25"/>
      <c r="IS28" s="25"/>
      <c r="IT28" s="25"/>
      <c r="IU28" s="25"/>
      <c r="IV28" s="25"/>
    </row>
    <row r="29" spans="1:256" s="3" customFormat="1" ht="34.5">
      <c r="A29" s="74"/>
      <c r="B29" s="76"/>
      <c r="C29" s="86"/>
      <c r="D29" s="42" t="s">
        <v>54</v>
      </c>
      <c r="E29" s="40" t="s">
        <v>34</v>
      </c>
      <c r="F29" s="40">
        <v>55</v>
      </c>
      <c r="G29" s="37">
        <v>7</v>
      </c>
      <c r="H29" s="38">
        <v>34</v>
      </c>
      <c r="I29" s="67">
        <v>4</v>
      </c>
      <c r="J29" s="68">
        <v>38</v>
      </c>
      <c r="K29" s="74"/>
      <c r="L29" s="24"/>
      <c r="M29" s="25"/>
      <c r="N29" s="26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5"/>
      <c r="IR29" s="25"/>
      <c r="IS29" s="25"/>
      <c r="IT29" s="25"/>
      <c r="IU29" s="25"/>
      <c r="IV29" s="25"/>
    </row>
    <row r="30" spans="1:256" s="3" customFormat="1" ht="34.5">
      <c r="A30" s="74"/>
      <c r="B30" s="76"/>
      <c r="C30" s="86"/>
      <c r="D30" s="42" t="s">
        <v>55</v>
      </c>
      <c r="E30" s="40" t="s">
        <v>38</v>
      </c>
      <c r="F30" s="40">
        <v>130</v>
      </c>
      <c r="G30" s="37">
        <v>9</v>
      </c>
      <c r="H30" s="38">
        <v>32</v>
      </c>
      <c r="I30" s="37">
        <v>8</v>
      </c>
      <c r="J30" s="38">
        <v>33</v>
      </c>
      <c r="K30" s="74"/>
      <c r="L30" s="24"/>
      <c r="M30" s="25"/>
      <c r="N30" s="26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5"/>
      <c r="IR30" s="25"/>
      <c r="IS30" s="25"/>
      <c r="IT30" s="25"/>
      <c r="IU30" s="25"/>
      <c r="IV30" s="25"/>
    </row>
    <row r="31" spans="1:256" s="3" customFormat="1" ht="35.25" thickBot="1">
      <c r="A31" s="81"/>
      <c r="B31" s="82"/>
      <c r="C31" s="87"/>
      <c r="D31" s="43" t="s">
        <v>56</v>
      </c>
      <c r="E31" s="60" t="s">
        <v>38</v>
      </c>
      <c r="F31" s="60">
        <v>37</v>
      </c>
      <c r="G31" s="65">
        <v>7</v>
      </c>
      <c r="H31" s="66">
        <v>34</v>
      </c>
      <c r="I31" s="65">
        <v>5</v>
      </c>
      <c r="J31" s="66">
        <v>36</v>
      </c>
      <c r="K31" s="81"/>
      <c r="L31" s="24"/>
      <c r="M31" s="25"/>
      <c r="N31" s="26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5"/>
      <c r="IR31" s="25"/>
      <c r="IS31" s="25"/>
      <c r="IT31" s="25"/>
      <c r="IU31" s="25"/>
      <c r="IV31" s="25"/>
    </row>
    <row r="32" spans="1:256" ht="12.75">
      <c r="A32" s="28"/>
      <c r="B32" s="28"/>
      <c r="C32" s="28"/>
      <c r="D32" s="28"/>
      <c r="E32" s="28"/>
      <c r="F32" s="28"/>
      <c r="G32" s="28" t="s">
        <v>23</v>
      </c>
      <c r="H32" s="28"/>
      <c r="I32" s="28"/>
      <c r="J32" s="28"/>
      <c r="K32" s="28"/>
      <c r="L32" s="8"/>
      <c r="M32" s="7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7"/>
      <c r="DX32" s="7"/>
      <c r="DY32" s="7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9"/>
      <c r="ER32" s="9"/>
      <c r="ES32" s="9"/>
      <c r="ET32" s="9"/>
      <c r="EU32" s="9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</row>
    <row r="33" spans="1:256" s="30" customFormat="1" ht="43.5">
      <c r="A33" s="45" t="s">
        <v>19</v>
      </c>
      <c r="B33" s="45"/>
      <c r="C33" s="45"/>
      <c r="D33" s="45"/>
      <c r="E33" s="45"/>
      <c r="F33" s="45"/>
      <c r="G33" s="45"/>
      <c r="H33" s="45"/>
      <c r="I33" s="45"/>
      <c r="J33" s="45"/>
      <c r="K33" s="47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7"/>
      <c r="DV33" s="47"/>
      <c r="DW33" s="47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8"/>
      <c r="EP33" s="48"/>
      <c r="EQ33" s="48"/>
      <c r="ER33" s="48"/>
      <c r="ES33" s="48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s="30" customFormat="1" ht="43.5">
      <c r="A34" s="45" t="s">
        <v>50</v>
      </c>
      <c r="B34" s="45"/>
      <c r="C34" s="45"/>
      <c r="D34" s="45"/>
      <c r="E34" s="45"/>
      <c r="F34" s="45"/>
      <c r="G34" s="45"/>
      <c r="H34" s="45"/>
      <c r="I34" s="45"/>
      <c r="J34" s="45"/>
      <c r="K34" s="47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7"/>
      <c r="DV34" s="47"/>
      <c r="DW34" s="47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8"/>
      <c r="EP34" s="48"/>
      <c r="EQ34" s="48"/>
      <c r="ER34" s="48"/>
      <c r="ES34" s="48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1:256" s="30" customFormat="1" ht="6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7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7"/>
      <c r="DV35" s="47"/>
      <c r="DW35" s="47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8"/>
      <c r="EP35" s="48"/>
      <c r="EQ35" s="48"/>
      <c r="ER35" s="48"/>
      <c r="ES35" s="48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1:256" s="30" customFormat="1" ht="43.5">
      <c r="A36" s="45" t="s">
        <v>30</v>
      </c>
      <c r="B36" s="45"/>
      <c r="C36" s="45"/>
      <c r="D36" s="45"/>
      <c r="E36" s="45"/>
      <c r="F36" s="45"/>
      <c r="G36" s="45"/>
      <c r="H36" s="45"/>
      <c r="I36" s="45"/>
      <c r="J36" s="45"/>
      <c r="K36" s="47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7"/>
      <c r="DV36" s="47"/>
      <c r="DW36" s="47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8"/>
      <c r="EP36" s="48"/>
      <c r="EQ36" s="48"/>
      <c r="ER36" s="48"/>
      <c r="ES36" s="48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1:256" s="30" customFormat="1" ht="43.5">
      <c r="A37" s="49" t="s">
        <v>31</v>
      </c>
      <c r="B37" s="49"/>
      <c r="C37" s="49"/>
      <c r="D37" s="49"/>
      <c r="E37" s="49"/>
      <c r="F37" s="49"/>
      <c r="G37" s="49"/>
      <c r="H37" s="49"/>
      <c r="I37" s="49"/>
      <c r="J37" s="49"/>
      <c r="K37" s="47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7"/>
      <c r="DV37" s="47"/>
      <c r="DW37" s="47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8"/>
      <c r="EP37" s="48"/>
      <c r="EQ37" s="48"/>
      <c r="ER37" s="48"/>
      <c r="ES37" s="48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1:256" s="30" customFormat="1" ht="4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29"/>
      <c r="T38" s="32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32"/>
      <c r="EE38" s="32"/>
      <c r="EF38" s="32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33"/>
      <c r="EY38" s="33"/>
      <c r="EZ38" s="33"/>
      <c r="FA38" s="33"/>
      <c r="FB38" s="33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30" customFormat="1" ht="43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29"/>
      <c r="T39" s="32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32"/>
      <c r="EE39" s="32"/>
      <c r="EF39" s="32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33"/>
      <c r="EY39" s="33"/>
      <c r="EZ39" s="33"/>
      <c r="FA39" s="33"/>
      <c r="FB39" s="33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30" customFormat="1" ht="43.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9"/>
      <c r="T40" s="32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32"/>
      <c r="EE40" s="32"/>
      <c r="EF40" s="32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33"/>
      <c r="EY40" s="33"/>
      <c r="EZ40" s="33"/>
      <c r="FA40" s="33"/>
      <c r="FB40" s="33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30" customFormat="1" ht="43.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9"/>
      <c r="T41" s="32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32"/>
      <c r="EE41" s="32"/>
      <c r="EF41" s="32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33"/>
      <c r="EY41" s="33"/>
      <c r="EZ41" s="33"/>
      <c r="FA41" s="33"/>
      <c r="FB41" s="33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30" customFormat="1" ht="4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29"/>
      <c r="T42" s="32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32"/>
      <c r="EE42" s="32"/>
      <c r="EF42" s="32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33"/>
      <c r="EY42" s="33"/>
      <c r="EZ42" s="33"/>
      <c r="FA42" s="33"/>
      <c r="FB42" s="33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30" customFormat="1" ht="43.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29"/>
      <c r="T43" s="32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32"/>
      <c r="EE43" s="32"/>
      <c r="EF43" s="32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33"/>
      <c r="EY43" s="33"/>
      <c r="EZ43" s="33"/>
      <c r="FA43" s="33"/>
      <c r="FB43" s="33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30" customFormat="1" ht="4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9"/>
      <c r="T44" s="32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32"/>
      <c r="EE44" s="32"/>
      <c r="EF44" s="32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33"/>
      <c r="EY44" s="33"/>
      <c r="EZ44" s="33"/>
      <c r="FA44" s="33"/>
      <c r="FB44" s="33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30" customFormat="1" ht="43.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29"/>
      <c r="T45" s="32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32"/>
      <c r="EE45" s="32"/>
      <c r="EF45" s="32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33"/>
      <c r="EY45" s="33"/>
      <c r="EZ45" s="33"/>
      <c r="FA45" s="33"/>
      <c r="FB45" s="33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158" s="30" customFormat="1" ht="43.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T46" s="35"/>
      <c r="ED46" s="35"/>
      <c r="EE46" s="35"/>
      <c r="EF46" s="35"/>
      <c r="EX46" s="36"/>
      <c r="EY46" s="36"/>
      <c r="EZ46" s="36"/>
      <c r="FA46" s="36"/>
      <c r="FB46" s="36"/>
    </row>
    <row r="47" spans="1:158" s="30" customFormat="1" ht="4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T47" s="35"/>
      <c r="ED47" s="35"/>
      <c r="EE47" s="35"/>
      <c r="EF47" s="35"/>
      <c r="EX47" s="36"/>
      <c r="EY47" s="36"/>
      <c r="EZ47" s="36"/>
      <c r="FA47" s="36"/>
      <c r="FB47" s="36"/>
    </row>
    <row r="48" spans="1:158" s="30" customFormat="1" ht="4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T48" s="35"/>
      <c r="ED48" s="35"/>
      <c r="EE48" s="35"/>
      <c r="EF48" s="35"/>
      <c r="EX48" s="36"/>
      <c r="EY48" s="36"/>
      <c r="EZ48" s="36"/>
      <c r="FA48" s="36"/>
      <c r="FB48" s="36"/>
    </row>
    <row r="49" spans="1:158" s="30" customFormat="1" ht="43.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T49" s="35"/>
      <c r="ED49" s="35"/>
      <c r="EE49" s="35"/>
      <c r="EF49" s="35"/>
      <c r="EX49" s="36"/>
      <c r="EY49" s="36"/>
      <c r="EZ49" s="36"/>
      <c r="FA49" s="36"/>
      <c r="FB49" s="36"/>
    </row>
    <row r="50" spans="1:158" s="30" customFormat="1" ht="43.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T50" s="35"/>
      <c r="ED50" s="35"/>
      <c r="EE50" s="35"/>
      <c r="EF50" s="35"/>
      <c r="EX50" s="36"/>
      <c r="EY50" s="36"/>
      <c r="EZ50" s="36"/>
      <c r="FA50" s="36"/>
      <c r="FB50" s="36"/>
    </row>
    <row r="51" spans="1:158" s="30" customFormat="1" ht="43.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T51" s="35"/>
      <c r="ED51" s="35"/>
      <c r="EE51" s="35"/>
      <c r="EF51" s="35"/>
      <c r="EX51" s="36"/>
      <c r="EY51" s="36"/>
      <c r="EZ51" s="36"/>
      <c r="FA51" s="36"/>
      <c r="FB51" s="36"/>
    </row>
    <row r="52" spans="1:158" s="30" customFormat="1" ht="43.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T52" s="35"/>
      <c r="ED52" s="35"/>
      <c r="EE52" s="35"/>
      <c r="EF52" s="35"/>
      <c r="EX52" s="36"/>
      <c r="EY52" s="36"/>
      <c r="EZ52" s="36"/>
      <c r="FA52" s="36"/>
      <c r="FB52" s="36"/>
    </row>
    <row r="53" spans="1:158" s="30" customFormat="1" ht="43.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T53" s="35"/>
      <c r="ED53" s="35"/>
      <c r="EE53" s="35"/>
      <c r="EF53" s="35"/>
      <c r="EX53" s="36"/>
      <c r="EY53" s="36"/>
      <c r="EZ53" s="36"/>
      <c r="FA53" s="36"/>
      <c r="FB53" s="36"/>
    </row>
    <row r="54" spans="1:158" s="30" customFormat="1" ht="43.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T54" s="35"/>
      <c r="ED54" s="35"/>
      <c r="EE54" s="35"/>
      <c r="EF54" s="35"/>
      <c r="EX54" s="36"/>
      <c r="EY54" s="36"/>
      <c r="EZ54" s="36"/>
      <c r="FA54" s="36"/>
      <c r="FB54" s="36"/>
    </row>
    <row r="55" spans="1:158" s="30" customFormat="1" ht="43.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T55" s="35"/>
      <c r="ED55" s="35"/>
      <c r="EE55" s="35"/>
      <c r="EF55" s="35"/>
      <c r="EX55" s="36"/>
      <c r="EY55" s="36"/>
      <c r="EZ55" s="36"/>
      <c r="FA55" s="36"/>
      <c r="FB55" s="36"/>
    </row>
    <row r="56" spans="1:158" s="30" customFormat="1" ht="43.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T56" s="35"/>
      <c r="ED56" s="35"/>
      <c r="EE56" s="35"/>
      <c r="EF56" s="35"/>
      <c r="EX56" s="36"/>
      <c r="EY56" s="36"/>
      <c r="EZ56" s="36"/>
      <c r="FA56" s="36"/>
      <c r="FB56" s="36"/>
    </row>
    <row r="57" spans="1:256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8"/>
      <c r="M57" s="7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7"/>
      <c r="DX57" s="7"/>
      <c r="DY57" s="7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9"/>
      <c r="ER57" s="9"/>
      <c r="ES57" s="9"/>
      <c r="ET57" s="9"/>
      <c r="EU57" s="9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8"/>
      <c r="M58" s="7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7"/>
      <c r="DX58" s="7"/>
      <c r="DY58" s="7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9"/>
      <c r="ER58" s="9"/>
      <c r="ES58" s="9"/>
      <c r="ET58" s="9"/>
      <c r="EU58" s="9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8"/>
      <c r="M59" s="7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7"/>
      <c r="DX59" s="7"/>
      <c r="DY59" s="7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9"/>
      <c r="ER59" s="9"/>
      <c r="ES59" s="9"/>
      <c r="ET59" s="9"/>
      <c r="EU59" s="9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:256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8"/>
      <c r="M60" s="7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7"/>
      <c r="DX60" s="7"/>
      <c r="DY60" s="7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9"/>
      <c r="ER60" s="9"/>
      <c r="ES60" s="9"/>
      <c r="ET60" s="9"/>
      <c r="EU60" s="9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:256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8"/>
      <c r="M61" s="7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7"/>
      <c r="DX61" s="7"/>
      <c r="DY61" s="7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9"/>
      <c r="ER61" s="9"/>
      <c r="ES61" s="9"/>
      <c r="ET61" s="9"/>
      <c r="EU61" s="9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:256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8"/>
      <c r="M62" s="7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7"/>
      <c r="DX62" s="7"/>
      <c r="DY62" s="7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9"/>
      <c r="ER62" s="9"/>
      <c r="ES62" s="9"/>
      <c r="ET62" s="9"/>
      <c r="EU62" s="9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</sheetData>
  <sheetProtection formatCells="0" formatColumns="0" formatRows="0" insertColumns="0" insertRows="0" insertHyperlinks="0" deleteColumns="0" deleteRows="0" autoFilter="0" pivotTables="0"/>
  <mergeCells count="35">
    <mergeCell ref="L7:L9"/>
    <mergeCell ref="G7:G9"/>
    <mergeCell ref="H7:H9"/>
    <mergeCell ref="I7:I9"/>
    <mergeCell ref="J7:J9"/>
    <mergeCell ref="K10:K14"/>
    <mergeCell ref="A10:A14"/>
    <mergeCell ref="B10:B14"/>
    <mergeCell ref="C10:C14"/>
    <mergeCell ref="E7:E9"/>
    <mergeCell ref="L1:L4"/>
    <mergeCell ref="A2:K2"/>
    <mergeCell ref="A3:K3"/>
    <mergeCell ref="A4:K4"/>
    <mergeCell ref="A5:K5"/>
    <mergeCell ref="A7:A9"/>
    <mergeCell ref="B7:B9"/>
    <mergeCell ref="C7:C9"/>
    <mergeCell ref="D7:D9"/>
    <mergeCell ref="G6:H6"/>
    <mergeCell ref="I6:J6"/>
    <mergeCell ref="K7:K9"/>
    <mergeCell ref="F7:F9"/>
    <mergeCell ref="A26:A31"/>
    <mergeCell ref="B26:B31"/>
    <mergeCell ref="C26:C31"/>
    <mergeCell ref="K26:K31"/>
    <mergeCell ref="A20:A25"/>
    <mergeCell ref="B20:B25"/>
    <mergeCell ref="C20:C25"/>
    <mergeCell ref="K20:K25"/>
    <mergeCell ref="A15:A19"/>
    <mergeCell ref="B15:B19"/>
    <mergeCell ref="C15:C19"/>
    <mergeCell ref="K15:K19"/>
  </mergeCells>
  <printOptions horizontalCentered="1"/>
  <pageMargins left="0.6299212598425197" right="0.2362204724409449" top="0.15748031496062992" bottom="0.35433070866141736" header="0.5118110236220472" footer="0.5118110236220472"/>
  <pageSetup fitToHeight="2" fitToWidth="1" horizontalDpi="300" verticalDpi="300" orientation="landscape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Veron Seba</cp:lastModifiedBy>
  <cp:lastPrinted>2015-10-18T13:41:42Z</cp:lastPrinted>
  <dcterms:created xsi:type="dcterms:W3CDTF">1996-10-08T23:32:33Z</dcterms:created>
  <dcterms:modified xsi:type="dcterms:W3CDTF">2015-10-19T14:24:24Z</dcterms:modified>
  <cp:category/>
  <cp:version/>
  <cp:contentType/>
  <cp:contentStatus/>
</cp:coreProperties>
</file>