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085" windowHeight="13110" firstSheet="1" activeTab="7"/>
  </bookViews>
  <sheets>
    <sheet name="пр.ком." sheetId="1" r:id="rId1"/>
    <sheet name="св.ком." sheetId="2" r:id="rId2"/>
    <sheet name="пр.85" sheetId="3" r:id="rId3"/>
    <sheet name="св.пр.85" sheetId="4" r:id="rId4"/>
    <sheet name="пр.125 " sheetId="5" r:id="rId5"/>
    <sheet name="св.пр.125 " sheetId="6" r:id="rId6"/>
    <sheet name="пр.250" sheetId="7" r:id="rId7"/>
    <sheet name="св.пр.250" sheetId="8" r:id="rId8"/>
    <sheet name="пр.125 2Т" sheetId="9" r:id="rId9"/>
    <sheet name="пр.ОПЕН-2" sheetId="10" r:id="rId10"/>
  </sheets>
  <definedNames>
    <definedName name="_xlnm.Print_Area" localSheetId="4">'пр.125 '!$A$1:$IF$65</definedName>
    <definedName name="_xlnm.Print_Area" localSheetId="8">'пр.125 2Т'!$A$1:$IF$51</definedName>
    <definedName name="_xlnm.Print_Area" localSheetId="6">'пр.250'!$A$2:$IF$62</definedName>
    <definedName name="_xlnm.Print_Area" localSheetId="2">'пр.85'!$A$2:$IF$63</definedName>
    <definedName name="_xlnm.Print_Area" localSheetId="9">'пр.ОПЕН-2'!$A$2:$IF$58</definedName>
    <definedName name="_xlnm.Print_Area" localSheetId="1">'св.ком.'!$A$1:$H$28</definedName>
    <definedName name="_xlnm.Print_Area" localSheetId="5">'св.пр.125 '!$A$1:$IH$49</definedName>
    <definedName name="_xlnm.Print_Area" localSheetId="7">'св.пр.250'!$A$1:$IH$71</definedName>
    <definedName name="_xlnm.Print_Area" localSheetId="3">'св.пр.85'!$A$2:$IH$83</definedName>
  </definedNames>
  <calcPr fullCalcOnLoad="1"/>
</workbook>
</file>

<file path=xl/sharedStrings.xml><?xml version="1.0" encoding="utf-8"?>
<sst xmlns="http://schemas.openxmlformats.org/spreadsheetml/2006/main" count="1043" uniqueCount="289">
  <si>
    <t>Фамилия,  Имя</t>
  </si>
  <si>
    <t>I-й заезд</t>
  </si>
  <si>
    <t>II-й заезд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</si>
  <si>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</si>
  <si>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</si>
  <si>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</si>
  <si>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</si>
  <si>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</si>
  <si>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</si>
  <si>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</si>
  <si>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</si>
  <si>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</si>
  <si>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</si>
  <si>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</si>
  <si>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</si>
  <si>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</si>
  <si>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</si>
  <si>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</si>
  <si>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</si>
  <si>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</si>
  <si>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</si>
  <si>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лич. очки</t>
  </si>
  <si>
    <t>Город (край, район, область)</t>
  </si>
  <si>
    <t>Команда</t>
  </si>
  <si>
    <t>Раз  ряд</t>
  </si>
  <si>
    <t>Сумма очков  в личном зачете</t>
  </si>
  <si>
    <t>ком. очки</t>
  </si>
  <si>
    <t>Место</t>
  </si>
  <si>
    <t>Класс 85 см3. (0910151811Н/юноши).</t>
  </si>
  <si>
    <t>ПРОТОКОЛ ЛИЧНОГО ЗАЧЕТА</t>
  </si>
  <si>
    <t>ком.очки</t>
  </si>
  <si>
    <t>бр</t>
  </si>
  <si>
    <t>Юганск-Мастер</t>
  </si>
  <si>
    <t>лично</t>
  </si>
  <si>
    <t>Тюмень</t>
  </si>
  <si>
    <t>Фонд АМС</t>
  </si>
  <si>
    <t>Каменск Уральский, Свердловская область</t>
  </si>
  <si>
    <t>СК Юниор</t>
  </si>
  <si>
    <t>кмс</t>
  </si>
  <si>
    <t>ДЮСШ по ТВС</t>
  </si>
  <si>
    <t>Челябинск</t>
  </si>
  <si>
    <t>МБУ СДЮСТШ КМВЛ</t>
  </si>
  <si>
    <t>Екатеринбург</t>
  </si>
  <si>
    <t>Петров Никита</t>
  </si>
  <si>
    <t xml:space="preserve"> </t>
  </si>
  <si>
    <t>Главный секретарь-спортивный судья ВК (лиц.А-157)                                                              Е.Гавриш (г.Екатеринбург)</t>
  </si>
  <si>
    <t>Главный судья-спортивный судья ВК (лиц.А-144)                                                                     А.Стеблинский (г.Тюмень)</t>
  </si>
  <si>
    <t>Ст.     №</t>
  </si>
  <si>
    <t>г.Камышлов (Свердловская область).                                                                                                                                                                               Дата: 12-14.06.15 года.</t>
  </si>
  <si>
    <t>Ст.       №</t>
  </si>
  <si>
    <t>г.Камышлов (Свердловская область).                                                                                                                                                                                     Дата: 12-14.06.15 года.</t>
  </si>
  <si>
    <t>Класс 125 см3  Мужчины (0910161811Г).</t>
  </si>
  <si>
    <t>Класс 125 см3  (2Т )(0910161811Г).</t>
  </si>
  <si>
    <t>Ст.    №</t>
  </si>
  <si>
    <t>г.Камышлов (Свердловская область).                                                                                                                                                                                                Дата: 12-14.06.15 года.</t>
  </si>
  <si>
    <t>Класс  250 см3 (0910171811М)</t>
  </si>
  <si>
    <t>г.Камышлов (Свердловская область).                                                                                                                                                                                Дата: 12-14.06.15 года.</t>
  </si>
  <si>
    <t>Нефтеюганск,ХМАО-Югра</t>
  </si>
  <si>
    <t>Заречный,Свердловская область</t>
  </si>
  <si>
    <t>Город (область,АО)</t>
  </si>
  <si>
    <t>Очки</t>
  </si>
  <si>
    <t xml:space="preserve"> Наименование команды</t>
  </si>
  <si>
    <t>Каменск Уральский,Свердловская область</t>
  </si>
  <si>
    <t>Нефтеюганск, ХМАО-Югра</t>
  </si>
  <si>
    <t>Сургут,ХМАО-Югра</t>
  </si>
  <si>
    <t>Главный судья-спортивный судья ВК (лиц.А- 144)                                        А.Стеблинский (г.Тюмень)</t>
  </si>
  <si>
    <t xml:space="preserve">Главный секретарь- спортивный-судья ВК (лиц.А-157)                                  Е.Гавриш (г.Екатеринбург) </t>
  </si>
  <si>
    <t>г.Камышлов,Свердловская область                                                                                                Дата: 12-14.06.15г.</t>
  </si>
  <si>
    <t>ПРОТОКОЛ  КОМАНДНОГО ЗАЧЕТА</t>
  </si>
  <si>
    <t>СВОДНЫЙ  ПРОТОКОЛ  КОМАНДНОГО ЗАЧЕТА</t>
  </si>
  <si>
    <t>1 этап</t>
  </si>
  <si>
    <t>2 этап</t>
  </si>
  <si>
    <t>Сумма</t>
  </si>
  <si>
    <t>очков</t>
  </si>
  <si>
    <t>Главный судья-спортивный судья ВК (лиц.А- 144)                                                                  А.Стеблинский (г.Тюмень)</t>
  </si>
  <si>
    <t xml:space="preserve">Главный секретарь- спортивный-судья ВК (лиц.А-157)                                                           Е.Гавриш (г.Екатеринбург) </t>
  </si>
  <si>
    <t>Тонков Виталий</t>
  </si>
  <si>
    <t>мсмк</t>
  </si>
  <si>
    <t>Гусев Виталий</t>
  </si>
  <si>
    <t>мс</t>
  </si>
  <si>
    <t>Хомицевич Дмитрий</t>
  </si>
  <si>
    <t>Несытых Василий</t>
  </si>
  <si>
    <t>Центр по ТВС-Уралтранстром</t>
  </si>
  <si>
    <t>Шадринск,Курганская область</t>
  </si>
  <si>
    <t>Пестов Антон</t>
  </si>
  <si>
    <t>Центр по ТВС-Уралтранстром ДОСААФ России</t>
  </si>
  <si>
    <t>СВОДНЫЙ  ПРОТОКОЛ ЛИЧНОГО ЗАЧЕТА</t>
  </si>
  <si>
    <t>Класс 250 см3  Мужчины (0910171811М).</t>
  </si>
  <si>
    <t>Муратов Тимур</t>
  </si>
  <si>
    <t>Бугреев Александр</t>
  </si>
  <si>
    <t>Томин Игорь</t>
  </si>
  <si>
    <t>Батов Николай</t>
  </si>
  <si>
    <t>Центр по ТВС Уралтранстром ДОСААФ России</t>
  </si>
  <si>
    <t>Бобин Владимир</t>
  </si>
  <si>
    <t>Шабаршин Александр</t>
  </si>
  <si>
    <t xml:space="preserve">Центр по ТВС </t>
  </si>
  <si>
    <t>Веселков Константин</t>
  </si>
  <si>
    <t>Плотников Антон</t>
  </si>
  <si>
    <t>Белоярская АЭС</t>
  </si>
  <si>
    <t>Остарков Иван</t>
  </si>
  <si>
    <t>МАОУ ДОД ДЮСШ Старт ХХ1</t>
  </si>
  <si>
    <t>Мусихин Константин</t>
  </si>
  <si>
    <t>ЗЮАШ</t>
  </si>
  <si>
    <t>Леткеман Дмитрий</t>
  </si>
  <si>
    <t>Гаврилов Антон</t>
  </si>
  <si>
    <t>Козлов Михаил</t>
  </si>
  <si>
    <t>Попов Сергей</t>
  </si>
  <si>
    <t>Лесной,Свердловская область</t>
  </si>
  <si>
    <t>2эт.Камышлов 12-14.06.15г</t>
  </si>
  <si>
    <t>КаменскУральский,Свердловская область</t>
  </si>
  <si>
    <t>Демидов Владислав</t>
  </si>
  <si>
    <t>МБУ СДЮСТШ-КМВЛ</t>
  </si>
  <si>
    <t>Центр по ТВС-Уралтранстром-ДЮСШ по ТВС-Уралбайк</t>
  </si>
  <si>
    <t>Павлов Андрей</t>
  </si>
  <si>
    <t>Хужин Иван</t>
  </si>
  <si>
    <t>г.Камышлов (Свердловская область)                                                                                                                                                                                                                 Дата: 12-14.06.15года</t>
  </si>
  <si>
    <t>КУБОК РОССИИ,  ПЕРВЕНСТВО МФР ПО МОТОКРОССУ 2015 года -  2этап</t>
  </si>
  <si>
    <t>КУБОК РОССИИ, ПЕРВЕНСТВО МФР ПО МОТОКРОССУ 2015 года -  2 этап</t>
  </si>
  <si>
    <t>КУБОК РОССИИ ПО МОТОКРОССУ 2015 года - 2 этап</t>
  </si>
  <si>
    <t>КУБОК РОССИИ, ЧЕМПИОНАТ МФР ПО МОТОКРОССУ 2015 года - 2 этап</t>
  </si>
  <si>
    <t>КУБОК РОССИИ  ПО МОТОКРОССУ 2015 года - 2 этап</t>
  </si>
  <si>
    <t>КУБОК РОССИИ,ЧЕМПИОНАТ,ПЕРВЕНСТВО МФР ПО МОТОКРОССУ - 2 ЭТАП</t>
  </si>
  <si>
    <t>КУБОК РОССИИ, ЧЕИПИОНАТ,ПЕРВЕНСТВО МФР ПО МОТОКРОССУ - 2 ЭТАП</t>
  </si>
  <si>
    <t>1эт. г.               24-26.04.15г</t>
  </si>
  <si>
    <t>Класс  ОПЕН-2  Мужчины (0910171811М)</t>
  </si>
  <si>
    <t>Петрашин Тимур</t>
  </si>
  <si>
    <t>Затяев Александр</t>
  </si>
  <si>
    <t>Белгород</t>
  </si>
  <si>
    <t>Сборная Белгородской области - "Белогорье"</t>
  </si>
  <si>
    <t>Центр по ТВС-"Уралтранстром"</t>
  </si>
  <si>
    <t>г.Камышлов,Свердловская область                                                                                                                                    Дата: 12-14.06.15г.</t>
  </si>
  <si>
    <t>Демидов Вячеслав</t>
  </si>
  <si>
    <t>Центр по ТВС-Уралтранстром-СДЮСШ ДОСААФ</t>
  </si>
  <si>
    <t xml:space="preserve">Проненко Святослав </t>
  </si>
  <si>
    <t>Илюхин Илья</t>
  </si>
  <si>
    <t>Сборная Белгородской области- "Беолргпрье"</t>
  </si>
  <si>
    <t>Омск</t>
  </si>
  <si>
    <t>Обуховский Лев</t>
  </si>
  <si>
    <t>Ижевск</t>
  </si>
  <si>
    <t>ДМХ ДОД СДЮСТШ</t>
  </si>
  <si>
    <t>Чеплыгин Кирилл</t>
  </si>
  <si>
    <t>Краев Ярослав</t>
  </si>
  <si>
    <t>ФМС-НОРТОН-ЮНИОР</t>
  </si>
  <si>
    <t>Березнев Денис</t>
  </si>
  <si>
    <t>Киричко Николай</t>
  </si>
  <si>
    <t>СК Ставрополье</t>
  </si>
  <si>
    <t>Майкоп</t>
  </si>
  <si>
    <t>Осмоловский Захар</t>
  </si>
  <si>
    <t>Мельников Игнат</t>
  </si>
  <si>
    <t>МОТО-WEST</t>
  </si>
  <si>
    <t>Косов Даниил</t>
  </si>
  <si>
    <t>Краснодар,ст.Выселки</t>
  </si>
  <si>
    <t>ДЮСШ</t>
  </si>
  <si>
    <t>г.Гулькевичи</t>
  </si>
  <si>
    <t>ст.Казанская</t>
  </si>
  <si>
    <t>ст.Северская,п.Июльский</t>
  </si>
  <si>
    <t>Огурцов Константин</t>
  </si>
  <si>
    <t>Лотос</t>
  </si>
  <si>
    <t>п.Прижубанский</t>
  </si>
  <si>
    <t>Богданов Никита</t>
  </si>
  <si>
    <t>Анапа</t>
  </si>
  <si>
    <t>СК Патриот</t>
  </si>
  <si>
    <t>Джабраилов Джебраил</t>
  </si>
  <si>
    <t>с.Гергебиль,р.Дагестан</t>
  </si>
  <si>
    <t>Минеев Артур</t>
  </si>
  <si>
    <t>АНОСК Патриот</t>
  </si>
  <si>
    <t>Зонов Егор</t>
  </si>
  <si>
    <t>Сочи</t>
  </si>
  <si>
    <t>Сборная Белгородской области- "Белогорье"</t>
  </si>
  <si>
    <t>дично</t>
  </si>
  <si>
    <t>1эт. ВДЦ Орленок 24-26.04.15г</t>
  </si>
  <si>
    <t>Назаров Артемий</t>
  </si>
  <si>
    <t>Сборная Белгородской области-Белогорье</t>
  </si>
  <si>
    <t>Толстов Андрей</t>
  </si>
  <si>
    <t>Ануфриев Владимир</t>
  </si>
  <si>
    <t>п.Архипо-Осиповка</t>
  </si>
  <si>
    <t>Пермь, Приволжский край</t>
  </si>
  <si>
    <t>Лолаев Марк</t>
  </si>
  <si>
    <t>Владикавказ</t>
  </si>
  <si>
    <t>РСО Алания</t>
  </si>
  <si>
    <t>Бородкин Евгений</t>
  </si>
  <si>
    <t>Ачинск,Краснодарский край</t>
  </si>
  <si>
    <t>Граждан Илья</t>
  </si>
  <si>
    <t>Дунаев Георгий</t>
  </si>
  <si>
    <t>ДОСААФ</t>
  </si>
  <si>
    <t>Барзанин Дмитрий</t>
  </si>
  <si>
    <t>Мотосалон</t>
  </si>
  <si>
    <t>Amto Pro</t>
  </si>
  <si>
    <t>Асламурзиев Азамат</t>
  </si>
  <si>
    <t>Назаров Максим</t>
  </si>
  <si>
    <t>Сборная Белгородской областс-Белогорье</t>
  </si>
  <si>
    <t>нс</t>
  </si>
  <si>
    <t>Белокрылин Сергей</t>
  </si>
  <si>
    <t xml:space="preserve">Майкоп </t>
  </si>
  <si>
    <t>Курашев Сергей</t>
  </si>
  <si>
    <t>Ставрополь</t>
  </si>
  <si>
    <t>Онтарис ТОФМС</t>
  </si>
  <si>
    <t>Бокарев Михаил</t>
  </si>
  <si>
    <t>Тула</t>
  </si>
  <si>
    <t>МОТОКРОСС</t>
  </si>
  <si>
    <t>Приданников Владимир</t>
  </si>
  <si>
    <t>Трехгорный,Челябинская область</t>
  </si>
  <si>
    <t>GLOBA Racing</t>
  </si>
  <si>
    <t>Миндрюков Артем</t>
  </si>
  <si>
    <t>ст.Выселки</t>
  </si>
  <si>
    <t>Щербаев Артем</t>
  </si>
  <si>
    <t>Васильев Владимир</t>
  </si>
  <si>
    <t>Кемерово</t>
  </si>
  <si>
    <t>Воронин Сергей</t>
  </si>
  <si>
    <t>Центр по ТВС-Уралтранстром-СДЮСШ -ДОСААФ России</t>
  </si>
  <si>
    <t>Беба Даниил</t>
  </si>
  <si>
    <t>Робканов Данил</t>
  </si>
  <si>
    <t>Афанасьев Роман</t>
  </si>
  <si>
    <t>Коровин Егор</t>
  </si>
  <si>
    <t>1ю</t>
  </si>
  <si>
    <t>Федоров Даниил</t>
  </si>
  <si>
    <t>Малых Илья</t>
  </si>
  <si>
    <t>Цыганов Максим</t>
  </si>
  <si>
    <t>Чернышов Глеб</t>
  </si>
  <si>
    <t>Пыть Ях ХМАО Югра</t>
  </si>
  <si>
    <t>СТК Трек</t>
  </si>
  <si>
    <t>Журавлев Андрей</t>
  </si>
  <si>
    <t>Сибирский Легион</t>
  </si>
  <si>
    <t>Печенькин Александр</t>
  </si>
  <si>
    <t>Пермский край</t>
  </si>
  <si>
    <t>ФМС-Нортон-Юниор</t>
  </si>
  <si>
    <t>Садыков Руслан</t>
  </si>
  <si>
    <t>Пермский край,Кунгурский р-н</t>
  </si>
  <si>
    <t>Вопилов Матвей</t>
  </si>
  <si>
    <t>ЦТВС\Уралтромстрой</t>
  </si>
  <si>
    <t>Сидоров Антон</t>
  </si>
  <si>
    <t>МБУ СДЮСТШ КМВЛ ЦСКА</t>
  </si>
  <si>
    <t>Тягин Николай</t>
  </si>
  <si>
    <t>Боярский Александр</t>
  </si>
  <si>
    <t>Розин Павел</t>
  </si>
  <si>
    <t>Плеченко Иван</t>
  </si>
  <si>
    <t>Дегтярев Александр</t>
  </si>
  <si>
    <t>Чемезов Всеволод</t>
  </si>
  <si>
    <t>Кульшов Сергей</t>
  </si>
  <si>
    <t>Бородин Дмитрий</t>
  </si>
  <si>
    <t xml:space="preserve">Росляков Никита </t>
  </si>
  <si>
    <t>Сургут, ХМАО Югра</t>
  </si>
  <si>
    <t>Маслак Иван</t>
  </si>
  <si>
    <t>Полевской, Свердловская область</t>
  </si>
  <si>
    <t>Метеор</t>
  </si>
  <si>
    <t>ФМС-НОРТОН-Юниор ДОСААФ</t>
  </si>
  <si>
    <t>Матящук Олег</t>
  </si>
  <si>
    <t>Пермский край,с.Усть-Кишерть</t>
  </si>
  <si>
    <t>Панков Алексей</t>
  </si>
  <si>
    <t>Архипов Николай</t>
  </si>
  <si>
    <t>г.Сургут, ХМАО ЮГРА</t>
  </si>
  <si>
    <t>Платонов Александр</t>
  </si>
  <si>
    <t>Швещов Александр</t>
  </si>
  <si>
    <t>Балашов Владимир</t>
  </si>
  <si>
    <t>Юровских Андрей</t>
  </si>
  <si>
    <t>Пермь</t>
  </si>
  <si>
    <t>Сибирский легион</t>
  </si>
  <si>
    <t>Пыть-Ях</t>
  </si>
  <si>
    <t>Сибинский Легион</t>
  </si>
  <si>
    <t>Лазебный Николай</t>
  </si>
  <si>
    <t>Озерск, Челябинская область</t>
  </si>
  <si>
    <t>Маяк</t>
  </si>
  <si>
    <t xml:space="preserve">Ежов Илья </t>
  </si>
  <si>
    <t>ЦТВС Уралтранстром</t>
  </si>
  <si>
    <t>Федоров Никита</t>
  </si>
  <si>
    <t>Кузнецов Антон</t>
  </si>
  <si>
    <t xml:space="preserve">Артемовский, Свердловская область </t>
  </si>
  <si>
    <t>Лопатин Игнатий</t>
  </si>
  <si>
    <t>Кунгур, Пермский край</t>
  </si>
  <si>
    <t>Фильченко Максим</t>
  </si>
  <si>
    <t>Зяпаев Вячеслав</t>
  </si>
  <si>
    <t>Арамиль, Свердловская область</t>
  </si>
  <si>
    <t>ТЦ Алиан</t>
  </si>
  <si>
    <t>Черепанов Петр</t>
  </si>
  <si>
    <t>Утусиков Андрей</t>
  </si>
  <si>
    <t>МАОУ ДОД ДЮСШ Старт ХХIвек</t>
  </si>
  <si>
    <t>Гиске Евгений</t>
  </si>
  <si>
    <t>Копейск, Челябинская область</t>
  </si>
  <si>
    <t>СК Победа</t>
  </si>
  <si>
    <t>Куккушкин Александр</t>
  </si>
  <si>
    <t>Ирбит, Свердловская область</t>
  </si>
  <si>
    <t>Акимов Вячеслав</t>
  </si>
  <si>
    <t>Викин Евгений</t>
  </si>
  <si>
    <t>Велижанин Алексей</t>
  </si>
  <si>
    <t>п.Шеелит,Заречный,Свердловская область</t>
  </si>
  <si>
    <t>Сборная команда Тюменской области</t>
  </si>
  <si>
    <t>Сборная  команда Тюменской области</t>
  </si>
  <si>
    <t>Центр по ТВС-Уралтранстром ДОСААФ  Свердловской области</t>
  </si>
  <si>
    <t>КУБОК РОССИИ, ЧЕМПИОНАТ МФР  ПО МОТОКРОССУ 2015 года - 2 этап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</si>
</sst>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23"/>
      <name val="Cambria"/>
      <family val="1"/>
    </font>
    <font>
      <sz val="10"/>
      <color indexed="23"/>
      <name val="Cambria"/>
      <family val="1"/>
    </font>
    <font>
      <b/>
      <u val="single"/>
      <sz val="11"/>
      <color indexed="23"/>
      <name val="Cambria"/>
      <family val="1"/>
    </font>
    <font>
      <b/>
      <sz val="10"/>
      <color indexed="23"/>
      <name val="Cambria"/>
      <family val="1"/>
    </font>
    <font>
      <b/>
      <i/>
      <sz val="12"/>
      <color indexed="23"/>
      <name val="Cambria"/>
      <family val="1"/>
    </font>
    <font>
      <b/>
      <sz val="12"/>
      <color indexed="23"/>
      <name val="Cambria"/>
      <family val="1"/>
    </font>
    <font>
      <sz val="12"/>
      <color indexed="23"/>
      <name val="Cambria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28"/>
      <color indexed="23"/>
      <name val="Cambria"/>
      <family val="1"/>
    </font>
    <font>
      <sz val="28"/>
      <name val="Arial"/>
      <family val="2"/>
    </font>
    <font>
      <sz val="36"/>
      <name val="Times New Roman"/>
      <family val="1"/>
    </font>
    <font>
      <sz val="36"/>
      <color indexed="23"/>
      <name val="Cambria"/>
      <family val="1"/>
    </font>
    <font>
      <sz val="36"/>
      <name val="Arial"/>
      <family val="2"/>
    </font>
    <font>
      <b/>
      <sz val="36"/>
      <name val="Times New Roman"/>
      <family val="1"/>
    </font>
    <font>
      <sz val="55"/>
      <name val="Times New Roman"/>
      <family val="1"/>
    </font>
    <font>
      <b/>
      <sz val="48"/>
      <name val="Times New Roman"/>
      <family val="1"/>
    </font>
    <font>
      <sz val="48"/>
      <name val="Times New Roman"/>
      <family val="1"/>
    </font>
    <font>
      <b/>
      <i/>
      <sz val="48"/>
      <name val="Times New Roman"/>
      <family val="1"/>
    </font>
    <font>
      <sz val="48"/>
      <color indexed="23"/>
      <name val="Cambria"/>
      <family val="1"/>
    </font>
    <font>
      <sz val="48"/>
      <name val="Arial"/>
      <family val="2"/>
    </font>
    <font>
      <b/>
      <sz val="48"/>
      <color indexed="23"/>
      <name val="Cambria"/>
      <family val="1"/>
    </font>
    <font>
      <b/>
      <i/>
      <sz val="48"/>
      <color indexed="23"/>
      <name val="Cambria"/>
      <family val="1"/>
    </font>
    <font>
      <sz val="55"/>
      <color indexed="8"/>
      <name val="Times New Roman Cyr"/>
      <family val="1"/>
    </font>
    <font>
      <b/>
      <sz val="55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40"/>
      <name val="Times New Roman"/>
      <family val="1"/>
    </font>
    <font>
      <b/>
      <i/>
      <sz val="33"/>
      <name val="Times New Roman"/>
      <family val="1"/>
    </font>
    <font>
      <b/>
      <i/>
      <sz val="40"/>
      <name val="Times New Roman"/>
      <family val="1"/>
    </font>
    <font>
      <sz val="45"/>
      <name val="Times New Roman"/>
      <family val="1"/>
    </font>
    <font>
      <b/>
      <i/>
      <sz val="55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i/>
      <sz val="11"/>
      <name val="Times New Roman"/>
      <family val="1"/>
    </font>
    <font>
      <sz val="42"/>
      <name val="Times New Roman"/>
      <family val="1"/>
    </font>
    <font>
      <sz val="5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9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hidden="1" locked="0"/>
    </xf>
    <xf numFmtId="0" fontId="10" fillId="34" borderId="0" xfId="0" applyFont="1" applyFill="1" applyAlignment="1" applyProtection="1">
      <alignment horizontal="center" vertical="center" wrapText="1"/>
      <protection locked="0"/>
    </xf>
    <xf numFmtId="0" fontId="4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12" fillId="34" borderId="0" xfId="0" applyFont="1" applyFill="1" applyBorder="1" applyAlignment="1">
      <alignment horizontal="center" vertical="center"/>
    </xf>
    <xf numFmtId="0" fontId="11" fillId="34" borderId="0" xfId="0" applyFont="1" applyFill="1" applyAlignment="1" applyProtection="1">
      <alignment/>
      <protection locked="0"/>
    </xf>
    <xf numFmtId="0" fontId="10" fillId="34" borderId="0" xfId="0" applyFont="1" applyFill="1" applyAlignment="1" applyProtection="1">
      <alignment vertical="center" wrapText="1"/>
      <protection locked="0"/>
    </xf>
    <xf numFmtId="0" fontId="12" fillId="34" borderId="0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hidden="1" locked="0"/>
    </xf>
    <xf numFmtId="0" fontId="13" fillId="0" borderId="0" xfId="0" applyFont="1" applyAlignment="1" applyProtection="1">
      <alignment horizontal="left"/>
      <protection hidden="1" locked="0"/>
    </xf>
    <xf numFmtId="0" fontId="13" fillId="0" borderId="0" xfId="0" applyFont="1" applyAlignment="1" applyProtection="1">
      <alignment horizontal="center"/>
      <protection hidden="1" locked="0"/>
    </xf>
    <xf numFmtId="0" fontId="15" fillId="34" borderId="0" xfId="0" applyFont="1" applyFill="1" applyAlignment="1">
      <alignment horizontal="left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0" fontId="16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15" fillId="34" borderId="0" xfId="0" applyFont="1" applyFill="1" applyAlignment="1">
      <alignment/>
    </xf>
    <xf numFmtId="0" fontId="19" fillId="34" borderId="11" xfId="0" applyFont="1" applyFill="1" applyBorder="1" applyAlignment="1" applyProtection="1">
      <alignment horizontal="center" vertical="center"/>
      <protection locked="0"/>
    </xf>
    <xf numFmtId="0" fontId="19" fillId="34" borderId="12" xfId="0" applyFont="1" applyFill="1" applyBorder="1" applyAlignment="1" applyProtection="1">
      <alignment horizontal="center" vertical="center"/>
      <protection locked="0"/>
    </xf>
    <xf numFmtId="0" fontId="19" fillId="34" borderId="13" xfId="0" applyFont="1" applyFill="1" applyBorder="1" applyAlignment="1" applyProtection="1">
      <alignment horizontal="left" vertical="center"/>
      <protection locked="0"/>
    </xf>
    <xf numFmtId="0" fontId="19" fillId="34" borderId="12" xfId="0" applyFont="1" applyFill="1" applyBorder="1" applyAlignment="1" applyProtection="1">
      <alignment horizontal="left" vertical="center" wrapText="1"/>
      <protection locked="0"/>
    </xf>
    <xf numFmtId="0" fontId="19" fillId="34" borderId="10" xfId="0" applyFont="1" applyFill="1" applyBorder="1" applyAlignment="1" applyProtection="1">
      <alignment horizontal="center" vertical="center"/>
      <protection locked="0"/>
    </xf>
    <xf numFmtId="0" fontId="19" fillId="34" borderId="14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hidden="1" locked="0"/>
    </xf>
    <xf numFmtId="0" fontId="23" fillId="0" borderId="0" xfId="0" applyFont="1" applyAlignment="1" applyProtection="1">
      <alignment horizontal="left"/>
      <protection hidden="1" locked="0"/>
    </xf>
    <xf numFmtId="0" fontId="26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hidden="1" locked="0"/>
    </xf>
    <xf numFmtId="0" fontId="19" fillId="34" borderId="14" xfId="0" applyFont="1" applyFill="1" applyBorder="1" applyAlignment="1" applyProtection="1">
      <alignment horizontal="center" vertical="center" wrapText="1"/>
      <protection locked="0"/>
    </xf>
    <xf numFmtId="0" fontId="27" fillId="35" borderId="15" xfId="0" applyFont="1" applyFill="1" applyBorder="1" applyAlignment="1">
      <alignment horizontal="center"/>
    </xf>
    <xf numFmtId="0" fontId="27" fillId="35" borderId="15" xfId="0" applyFont="1" applyFill="1" applyBorder="1" applyAlignment="1">
      <alignment horizontal="center"/>
    </xf>
    <xf numFmtId="0" fontId="19" fillId="34" borderId="16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0" fillId="35" borderId="17" xfId="0" applyFont="1" applyFill="1" applyBorder="1" applyAlignment="1" applyProtection="1">
      <alignment horizontal="center" vertical="center" wrapText="1"/>
      <protection locked="0"/>
    </xf>
    <xf numFmtId="0" fontId="20" fillId="35" borderId="18" xfId="0" applyFont="1" applyFill="1" applyBorder="1" applyAlignment="1" applyProtection="1">
      <alignment horizontal="center" vertical="center" wrapText="1"/>
      <protection locked="0"/>
    </xf>
    <xf numFmtId="0" fontId="27" fillId="35" borderId="19" xfId="0" applyFont="1" applyFill="1" applyBorder="1" applyAlignment="1">
      <alignment horizontal="center"/>
    </xf>
    <xf numFmtId="0" fontId="19" fillId="34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hidden="1" locked="0"/>
    </xf>
    <xf numFmtId="0" fontId="14" fillId="0" borderId="0" xfId="0" applyFont="1" applyAlignment="1" applyProtection="1">
      <alignment horizontal="center"/>
      <protection locked="0"/>
    </xf>
    <xf numFmtId="0" fontId="19" fillId="35" borderId="20" xfId="0" applyFont="1" applyFill="1" applyBorder="1" applyAlignment="1" applyProtection="1">
      <alignment horizontal="center" vertical="center"/>
      <protection locked="0"/>
    </xf>
    <xf numFmtId="0" fontId="19" fillId="34" borderId="21" xfId="0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20" fillId="34" borderId="0" xfId="0" applyFont="1" applyFill="1" applyAlignment="1">
      <alignment horizontal="center" vertical="center" wrapText="1"/>
    </xf>
    <xf numFmtId="0" fontId="19" fillId="34" borderId="15" xfId="0" applyFont="1" applyFill="1" applyBorder="1" applyAlignment="1" applyProtection="1">
      <alignment horizontal="center" vertical="center"/>
      <protection locked="0"/>
    </xf>
    <xf numFmtId="0" fontId="19" fillId="34" borderId="16" xfId="0" applyFont="1" applyFill="1" applyBorder="1" applyAlignment="1" applyProtection="1">
      <alignment horizontal="left" vertical="center" wrapText="1"/>
      <protection locked="0"/>
    </xf>
    <xf numFmtId="0" fontId="19" fillId="34" borderId="22" xfId="0" applyFont="1" applyFill="1" applyBorder="1" applyAlignment="1" applyProtection="1">
      <alignment horizontal="center" vertical="center" wrapText="1"/>
      <protection locked="0"/>
    </xf>
    <xf numFmtId="0" fontId="28" fillId="35" borderId="12" xfId="0" applyFont="1" applyFill="1" applyBorder="1" applyAlignment="1" applyProtection="1">
      <alignment horizontal="center" vertical="center"/>
      <protection locked="0"/>
    </xf>
    <xf numFmtId="0" fontId="28" fillId="35" borderId="16" xfId="0" applyFont="1" applyFill="1" applyBorder="1" applyAlignment="1" applyProtection="1">
      <alignment horizontal="center" vertical="center"/>
      <protection locked="0"/>
    </xf>
    <xf numFmtId="0" fontId="22" fillId="34" borderId="0" xfId="0" applyFont="1" applyFill="1" applyBorder="1" applyAlignment="1">
      <alignment horizontal="center" wrapText="1"/>
    </xf>
    <xf numFmtId="0" fontId="30" fillId="0" borderId="0" xfId="0" applyFont="1" applyAlignment="1">
      <alignment/>
    </xf>
    <xf numFmtId="0" fontId="30" fillId="35" borderId="23" xfId="0" applyFont="1" applyFill="1" applyBorder="1" applyAlignment="1">
      <alignment horizontal="center"/>
    </xf>
    <xf numFmtId="0" fontId="30" fillId="35" borderId="24" xfId="0" applyFont="1" applyFill="1" applyBorder="1" applyAlignment="1">
      <alignment horizontal="center"/>
    </xf>
    <xf numFmtId="0" fontId="30" fillId="0" borderId="15" xfId="0" applyFont="1" applyBorder="1" applyAlignment="1">
      <alignment/>
    </xf>
    <xf numFmtId="0" fontId="30" fillId="0" borderId="15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19" fillId="35" borderId="15" xfId="0" applyFont="1" applyFill="1" applyBorder="1" applyAlignment="1" applyProtection="1">
      <alignment horizontal="center" vertical="center"/>
      <protection locked="0"/>
    </xf>
    <xf numFmtId="0" fontId="12" fillId="35" borderId="23" xfId="0" applyFont="1" applyFill="1" applyBorder="1" applyAlignment="1">
      <alignment horizontal="center" vertical="center"/>
    </xf>
    <xf numFmtId="0" fontId="37" fillId="34" borderId="14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/>
    </xf>
    <xf numFmtId="0" fontId="33" fillId="35" borderId="24" xfId="0" applyFont="1" applyFill="1" applyBorder="1" applyAlignment="1">
      <alignment/>
    </xf>
    <xf numFmtId="0" fontId="39" fillId="35" borderId="23" xfId="0" applyFont="1" applyFill="1" applyBorder="1" applyAlignment="1">
      <alignment horizontal="center"/>
    </xf>
    <xf numFmtId="0" fontId="39" fillId="35" borderId="24" xfId="0" applyFont="1" applyFill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22" fillId="35" borderId="23" xfId="0" applyFont="1" applyFill="1" applyBorder="1" applyAlignment="1">
      <alignment horizontal="center" vertical="center"/>
    </xf>
    <xf numFmtId="0" fontId="22" fillId="35" borderId="25" xfId="0" applyFont="1" applyFill="1" applyBorder="1" applyAlignment="1">
      <alignment horizontal="center" vertical="center"/>
    </xf>
    <xf numFmtId="0" fontId="22" fillId="35" borderId="26" xfId="0" applyFont="1" applyFill="1" applyBorder="1" applyAlignment="1">
      <alignment horizontal="center" vertical="center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left" vertical="center"/>
      <protection locked="0"/>
    </xf>
    <xf numFmtId="0" fontId="19" fillId="0" borderId="27" xfId="0" applyFont="1" applyFill="1" applyBorder="1" applyAlignment="1" applyProtection="1">
      <alignment horizontal="left" vertical="center"/>
      <protection locked="0"/>
    </xf>
    <xf numFmtId="0" fontId="19" fillId="36" borderId="14" xfId="0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 applyAlignment="1" applyProtection="1">
      <alignment horizontal="center" vertical="center"/>
      <protection locked="0"/>
    </xf>
    <xf numFmtId="0" fontId="19" fillId="37" borderId="10" xfId="0" applyFont="1" applyFill="1" applyBorder="1" applyAlignment="1" applyProtection="1">
      <alignment horizontal="center" vertical="center"/>
      <protection locked="0"/>
    </xf>
    <xf numFmtId="0" fontId="28" fillId="35" borderId="15" xfId="0" applyFont="1" applyFill="1" applyBorder="1" applyAlignment="1" applyProtection="1">
      <alignment horizontal="center" vertical="center"/>
      <protection locked="0"/>
    </xf>
    <xf numFmtId="0" fontId="19" fillId="34" borderId="15" xfId="0" applyFont="1" applyFill="1" applyBorder="1" applyAlignment="1" applyProtection="1">
      <alignment horizontal="left" vertical="center"/>
      <protection locked="0"/>
    </xf>
    <xf numFmtId="0" fontId="19" fillId="34" borderId="15" xfId="0" applyFont="1" applyFill="1" applyBorder="1" applyAlignment="1" applyProtection="1">
      <alignment horizontal="left" vertical="center" wrapText="1"/>
      <protection locked="0"/>
    </xf>
    <xf numFmtId="0" fontId="37" fillId="34" borderId="15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left" vertical="center" wrapText="1"/>
      <protection locked="0"/>
    </xf>
    <xf numFmtId="0" fontId="42" fillId="34" borderId="22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left" vertical="center"/>
      <protection locked="0"/>
    </xf>
    <xf numFmtId="0" fontId="19" fillId="0" borderId="15" xfId="0" applyFont="1" applyFill="1" applyBorder="1" applyAlignment="1" applyProtection="1">
      <alignment horizontal="left" vertical="center"/>
      <protection locked="0"/>
    </xf>
    <xf numFmtId="0" fontId="42" fillId="34" borderId="14" xfId="0" applyFont="1" applyFill="1" applyBorder="1" applyAlignment="1" applyProtection="1">
      <alignment horizontal="center" vertical="center" wrapText="1"/>
      <protection locked="0"/>
    </xf>
    <xf numFmtId="0" fontId="37" fillId="34" borderId="22" xfId="0" applyFont="1" applyFill="1" applyBorder="1" applyAlignment="1" applyProtection="1">
      <alignment horizontal="center" vertical="center" wrapText="1"/>
      <protection locked="0"/>
    </xf>
    <xf numFmtId="0" fontId="30" fillId="0" borderId="15" xfId="0" applyFont="1" applyFill="1" applyBorder="1" applyAlignment="1">
      <alignment/>
    </xf>
    <xf numFmtId="0" fontId="43" fillId="0" borderId="14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9" fillId="35" borderId="19" xfId="0" applyFont="1" applyFill="1" applyBorder="1" applyAlignment="1">
      <alignment horizontal="center"/>
    </xf>
    <xf numFmtId="0" fontId="39" fillId="35" borderId="10" xfId="0" applyFont="1" applyFill="1" applyBorder="1" applyAlignment="1">
      <alignment horizontal="center"/>
    </xf>
    <xf numFmtId="0" fontId="18" fillId="35" borderId="28" xfId="0" applyFont="1" applyFill="1" applyBorder="1" applyAlignment="1" applyProtection="1">
      <alignment horizontal="center" vertical="center" wrapText="1"/>
      <protection locked="0"/>
    </xf>
    <xf numFmtId="0" fontId="15" fillId="35" borderId="29" xfId="0" applyFont="1" applyFill="1" applyBorder="1" applyAlignment="1">
      <alignment horizontal="center" vertical="center" wrapText="1"/>
    </xf>
    <xf numFmtId="0" fontId="20" fillId="35" borderId="28" xfId="0" applyFont="1" applyFill="1" applyBorder="1" applyAlignment="1" applyProtection="1">
      <alignment horizontal="center" vertical="center" wrapText="1"/>
      <protection locked="0"/>
    </xf>
    <xf numFmtId="0" fontId="21" fillId="35" borderId="29" xfId="0" applyFont="1" applyFill="1" applyBorder="1" applyAlignment="1">
      <alignment horizontal="center" vertical="center" wrapText="1"/>
    </xf>
    <xf numFmtId="0" fontId="20" fillId="35" borderId="30" xfId="0" applyFont="1" applyFill="1" applyBorder="1" applyAlignment="1" applyProtection="1">
      <alignment horizontal="center" vertical="center" wrapText="1"/>
      <protection locked="0"/>
    </xf>
    <xf numFmtId="0" fontId="20" fillId="35" borderId="12" xfId="0" applyFont="1" applyFill="1" applyBorder="1" applyAlignment="1" applyProtection="1">
      <alignment horizontal="center" vertical="center" wrapText="1"/>
      <protection locked="0"/>
    </xf>
    <xf numFmtId="0" fontId="21" fillId="35" borderId="16" xfId="0" applyFont="1" applyFill="1" applyBorder="1" applyAlignment="1">
      <alignment horizontal="center" vertical="center" wrapText="1"/>
    </xf>
    <xf numFmtId="0" fontId="20" fillId="35" borderId="31" xfId="0" applyFont="1" applyFill="1" applyBorder="1" applyAlignment="1" applyProtection="1">
      <alignment horizontal="center" vertical="center" wrapText="1"/>
      <protection locked="0"/>
    </xf>
    <xf numFmtId="0" fontId="20" fillId="35" borderId="17" xfId="0" applyFont="1" applyFill="1" applyBorder="1" applyAlignment="1" applyProtection="1">
      <alignment horizontal="center" vertical="center" wrapText="1"/>
      <protection locked="0"/>
    </xf>
    <xf numFmtId="0" fontId="20" fillId="35" borderId="18" xfId="0" applyFont="1" applyFill="1" applyBorder="1" applyAlignment="1" applyProtection="1">
      <alignment horizontal="center" vertical="center" wrapText="1"/>
      <protection locked="0"/>
    </xf>
    <xf numFmtId="0" fontId="28" fillId="34" borderId="0" xfId="0" applyFont="1" applyFill="1" applyAlignment="1">
      <alignment horizontal="left" vertical="center" wrapText="1"/>
    </xf>
    <xf numFmtId="0" fontId="22" fillId="34" borderId="0" xfId="0" applyFont="1" applyFill="1" applyBorder="1" applyAlignment="1">
      <alignment horizontal="center" wrapText="1"/>
    </xf>
    <xf numFmtId="0" fontId="20" fillId="34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horizontal="left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0" fillId="35" borderId="33" xfId="0" applyFont="1" applyFill="1" applyBorder="1" applyAlignment="1" applyProtection="1">
      <alignment horizontal="center" vertical="center" wrapText="1"/>
      <protection locked="0"/>
    </xf>
    <xf numFmtId="0" fontId="20" fillId="35" borderId="22" xfId="0" applyFont="1" applyFill="1" applyBorder="1" applyAlignment="1" applyProtection="1">
      <alignment horizontal="center" vertical="center" wrapText="1"/>
      <protection locked="0"/>
    </xf>
    <xf numFmtId="0" fontId="20" fillId="35" borderId="34" xfId="0" applyFont="1" applyFill="1" applyBorder="1" applyAlignment="1" applyProtection="1">
      <alignment horizontal="center" vertical="center" wrapText="1"/>
      <protection locked="0"/>
    </xf>
    <xf numFmtId="0" fontId="20" fillId="35" borderId="24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1" fillId="35" borderId="35" xfId="0" applyFont="1" applyFill="1" applyBorder="1" applyAlignment="1">
      <alignment horizontal="center" vertical="center" wrapText="1"/>
    </xf>
    <xf numFmtId="0" fontId="20" fillId="35" borderId="36" xfId="0" applyFont="1" applyFill="1" applyBorder="1" applyAlignment="1" applyProtection="1">
      <alignment horizontal="center" vertical="center" wrapText="1"/>
      <protection locked="0"/>
    </xf>
    <xf numFmtId="0" fontId="21" fillId="35" borderId="36" xfId="0" applyFont="1" applyFill="1" applyBorder="1" applyAlignment="1">
      <alignment horizontal="center" vertical="center" wrapText="1"/>
    </xf>
    <xf numFmtId="0" fontId="20" fillId="35" borderId="29" xfId="0" applyFont="1" applyFill="1" applyBorder="1" applyAlignment="1" applyProtection="1">
      <alignment horizontal="center" vertical="center" wrapText="1"/>
      <protection locked="0"/>
    </xf>
    <xf numFmtId="0" fontId="20" fillId="35" borderId="37" xfId="0" applyFont="1" applyFill="1" applyBorder="1" applyAlignment="1" applyProtection="1">
      <alignment horizontal="center" vertical="center" wrapText="1"/>
      <protection locked="0"/>
    </xf>
    <xf numFmtId="0" fontId="20" fillId="35" borderId="38" xfId="0" applyFont="1" applyFill="1" applyBorder="1" applyAlignment="1" applyProtection="1">
      <alignment horizontal="center" vertical="center" wrapText="1"/>
      <protection locked="0"/>
    </xf>
    <xf numFmtId="0" fontId="20" fillId="35" borderId="16" xfId="0" applyFont="1" applyFill="1" applyBorder="1" applyAlignment="1" applyProtection="1">
      <alignment horizontal="center" vertical="center" wrapText="1"/>
      <protection locked="0"/>
    </xf>
    <xf numFmtId="0" fontId="20" fillId="35" borderId="15" xfId="0" applyFont="1" applyFill="1" applyBorder="1" applyAlignment="1" applyProtection="1">
      <alignment horizontal="center" vertical="center" wrapText="1"/>
      <protection locked="0"/>
    </xf>
    <xf numFmtId="0" fontId="21" fillId="35" borderId="15" xfId="0" applyFont="1" applyFill="1" applyBorder="1" applyAlignment="1">
      <alignment horizontal="center" vertical="center" wrapText="1"/>
    </xf>
    <xf numFmtId="0" fontId="36" fillId="35" borderId="19" xfId="0" applyFont="1" applyFill="1" applyBorder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35" fillId="35" borderId="10" xfId="0" applyFont="1" applyFill="1" applyBorder="1" applyAlignment="1">
      <alignment horizontal="center" vertical="center"/>
    </xf>
    <xf numFmtId="0" fontId="36" fillId="35" borderId="13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center" vertical="center"/>
    </xf>
    <xf numFmtId="0" fontId="21" fillId="35" borderId="39" xfId="0" applyFont="1" applyFill="1" applyBorder="1" applyAlignment="1">
      <alignment horizontal="center" vertical="center" wrapText="1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40" xfId="0" applyFont="1" applyFill="1" applyBorder="1" applyAlignment="1" applyProtection="1">
      <alignment horizontal="center" vertical="center" wrapText="1"/>
      <protection locked="0"/>
    </xf>
    <xf numFmtId="0" fontId="38" fillId="34" borderId="0" xfId="0" applyFont="1" applyFill="1" applyBorder="1" applyAlignment="1">
      <alignment horizontal="left" wrapText="1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1" fillId="35" borderId="10" xfId="0" applyFont="1" applyFill="1" applyBorder="1" applyAlignment="1">
      <alignment horizontal="center" vertical="center" wrapText="1"/>
    </xf>
    <xf numFmtId="0" fontId="18" fillId="35" borderId="23" xfId="0" applyFont="1" applyFill="1" applyBorder="1" applyAlignment="1" applyProtection="1">
      <alignment horizontal="center" vertical="center" wrapText="1"/>
      <protection locked="0"/>
    </xf>
    <xf numFmtId="0" fontId="18" fillId="35" borderId="40" xfId="0" applyFont="1" applyFill="1" applyBorder="1" applyAlignment="1" applyProtection="1">
      <alignment horizontal="center" vertical="center" wrapText="1"/>
      <protection locked="0"/>
    </xf>
    <xf numFmtId="0" fontId="18" fillId="35" borderId="24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2" fillId="34" borderId="44" xfId="0" applyFont="1" applyFill="1" applyBorder="1" applyAlignment="1">
      <alignment horizontal="center" vertical="center"/>
    </xf>
    <xf numFmtId="0" fontId="20" fillId="35" borderId="45" xfId="0" applyFont="1" applyFill="1" applyBorder="1" applyAlignment="1" applyProtection="1">
      <alignment horizontal="center" vertical="center" wrapText="1"/>
      <protection locked="0"/>
    </xf>
    <xf numFmtId="0" fontId="21" fillId="35" borderId="40" xfId="0" applyFont="1" applyFill="1" applyBorder="1" applyAlignment="1">
      <alignment horizontal="center" vertical="center" wrapText="1"/>
    </xf>
    <xf numFmtId="0" fontId="15" fillId="35" borderId="42" xfId="0" applyFont="1" applyFill="1" applyBorder="1" applyAlignment="1">
      <alignment horizontal="center" vertical="center" wrapText="1"/>
    </xf>
    <xf numFmtId="0" fontId="20" fillId="35" borderId="46" xfId="0" applyFont="1" applyFill="1" applyBorder="1" applyAlignment="1" applyProtection="1">
      <alignment horizontal="center" vertical="center" wrapText="1"/>
      <protection locked="0"/>
    </xf>
    <xf numFmtId="0" fontId="20" fillId="35" borderId="44" xfId="0" applyFont="1" applyFill="1" applyBorder="1" applyAlignment="1" applyProtection="1">
      <alignment horizontal="center" vertical="center" wrapText="1"/>
      <protection locked="0"/>
    </xf>
    <xf numFmtId="0" fontId="22" fillId="34" borderId="0" xfId="0" applyFont="1" applyFill="1" applyBorder="1" applyAlignment="1">
      <alignment horizontal="center" vertical="center"/>
    </xf>
    <xf numFmtId="0" fontId="20" fillId="35" borderId="47" xfId="0" applyFont="1" applyFill="1" applyBorder="1" applyAlignment="1" applyProtection="1">
      <alignment horizontal="center" vertical="center" wrapText="1"/>
      <protection locked="0"/>
    </xf>
    <xf numFmtId="0" fontId="21" fillId="35" borderId="47" xfId="0" applyFont="1" applyFill="1" applyBorder="1" applyAlignment="1">
      <alignment horizontal="center" vertical="center" wrapText="1"/>
    </xf>
    <xf numFmtId="0" fontId="15" fillId="35" borderId="40" xfId="0" applyFont="1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 applyProtection="1">
      <alignment horizontal="center"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0" fillId="35" borderId="48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4.png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4.png" /><Relationship Id="rId4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4.png" /><Relationship Id="rId4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4.png" /><Relationship Id="rId4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4.png" /><Relationship Id="rId4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4.png" /><Relationship Id="rId4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4.png" /><Relationship Id="rId4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4.pn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1</xdr:col>
      <xdr:colOff>533400</xdr:colOff>
      <xdr:row>5</xdr:row>
      <xdr:rowOff>19050</xdr:rowOff>
    </xdr:to>
    <xdr:pic>
      <xdr:nvPicPr>
        <xdr:cNvPr id="1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1000125</xdr:colOff>
      <xdr:row>0</xdr:row>
      <xdr:rowOff>133350</xdr:rowOff>
    </xdr:from>
    <xdr:to>
      <xdr:col>3</xdr:col>
      <xdr:colOff>2457450</xdr:colOff>
      <xdr:row>3</xdr:row>
      <xdr:rowOff>104775</xdr:rowOff>
    </xdr:to>
    <xdr:pic>
      <xdr:nvPicPr>
        <xdr:cNvPr id="2" name="image1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133350"/>
          <a:ext cx="1457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2943225</xdr:colOff>
      <xdr:row>0</xdr:row>
      <xdr:rowOff>0</xdr:rowOff>
    </xdr:from>
    <xdr:to>
      <xdr:col>3</xdr:col>
      <xdr:colOff>4152900</xdr:colOff>
      <xdr:row>5</xdr:row>
      <xdr:rowOff>19050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0"/>
          <a:ext cx="1209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0</xdr:row>
      <xdr:rowOff>28575</xdr:rowOff>
    </xdr:from>
    <xdr:to>
      <xdr:col>3</xdr:col>
      <xdr:colOff>457200</xdr:colOff>
      <xdr:row>3</xdr:row>
      <xdr:rowOff>47625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rcRect l="36975" b="3698"/>
        <a:stretch>
          <a:fillRect/>
        </a:stretch>
      </xdr:blipFill>
      <xdr:spPr>
        <a:xfrm>
          <a:off x="1466850" y="28575"/>
          <a:ext cx="3257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</xdr:row>
      <xdr:rowOff>95250</xdr:rowOff>
    </xdr:from>
    <xdr:to>
      <xdr:col>10</xdr:col>
      <xdr:colOff>762000</xdr:colOff>
      <xdr:row>6</xdr:row>
      <xdr:rowOff>314325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06100" y="981075"/>
          <a:ext cx="6362700" cy="464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1</xdr:row>
      <xdr:rowOff>0</xdr:rowOff>
    </xdr:from>
    <xdr:to>
      <xdr:col>2</xdr:col>
      <xdr:colOff>1428750</xdr:colOff>
      <xdr:row>5</xdr:row>
      <xdr:rowOff>771525</xdr:rowOff>
    </xdr:to>
    <xdr:pic>
      <xdr:nvPicPr>
        <xdr:cNvPr id="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885825"/>
          <a:ext cx="441960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3619500</xdr:colOff>
      <xdr:row>1</xdr:row>
      <xdr:rowOff>47625</xdr:rowOff>
    </xdr:from>
    <xdr:to>
      <xdr:col>4</xdr:col>
      <xdr:colOff>13144500</xdr:colOff>
      <xdr:row>3</xdr:row>
      <xdr:rowOff>666750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7467600" y="933450"/>
          <a:ext cx="1995487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1533525</xdr:colOff>
      <xdr:row>1</xdr:row>
      <xdr:rowOff>762000</xdr:rowOff>
    </xdr:from>
    <xdr:to>
      <xdr:col>5</xdr:col>
      <xdr:colOff>8677275</xdr:colOff>
      <xdr:row>4</xdr:row>
      <xdr:rowOff>285750</xdr:rowOff>
    </xdr:to>
    <xdr:pic>
      <xdr:nvPicPr>
        <xdr:cNvPr id="4" name="image1.jpe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280100" y="1647825"/>
          <a:ext cx="714375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28575</xdr:rowOff>
    </xdr:from>
    <xdr:to>
      <xdr:col>2</xdr:col>
      <xdr:colOff>161925</xdr:colOff>
      <xdr:row>5</xdr:row>
      <xdr:rowOff>66675</xdr:rowOff>
    </xdr:to>
    <xdr:pic>
      <xdr:nvPicPr>
        <xdr:cNvPr id="1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2390775</xdr:colOff>
      <xdr:row>0</xdr:row>
      <xdr:rowOff>123825</xdr:rowOff>
    </xdr:from>
    <xdr:to>
      <xdr:col>7</xdr:col>
      <xdr:colOff>933450</xdr:colOff>
      <xdr:row>3</xdr:row>
      <xdr:rowOff>95250</xdr:rowOff>
    </xdr:to>
    <xdr:pic>
      <xdr:nvPicPr>
        <xdr:cNvPr id="2" name="image1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123825"/>
          <a:ext cx="1457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2181225</xdr:colOff>
      <xdr:row>0</xdr:row>
      <xdr:rowOff>0</xdr:rowOff>
    </xdr:from>
    <xdr:to>
      <xdr:col>7</xdr:col>
      <xdr:colOff>3524250</xdr:colOff>
      <xdr:row>5</xdr:row>
      <xdr:rowOff>19050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53475" y="0"/>
          <a:ext cx="1343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0</xdr:row>
      <xdr:rowOff>47625</xdr:rowOff>
    </xdr:from>
    <xdr:to>
      <xdr:col>6</xdr:col>
      <xdr:colOff>1133475</xdr:colOff>
      <xdr:row>3</xdr:row>
      <xdr:rowOff>66675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rcRect l="36975" b="3698"/>
        <a:stretch>
          <a:fillRect/>
        </a:stretch>
      </xdr:blipFill>
      <xdr:spPr>
        <a:xfrm>
          <a:off x="1666875" y="47625"/>
          <a:ext cx="3124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95250</xdr:rowOff>
    </xdr:from>
    <xdr:to>
      <xdr:col>10</xdr:col>
      <xdr:colOff>714375</xdr:colOff>
      <xdr:row>5</xdr:row>
      <xdr:rowOff>238125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58475" y="95250"/>
          <a:ext cx="6076950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0</xdr:row>
      <xdr:rowOff>0</xdr:rowOff>
    </xdr:from>
    <xdr:to>
      <xdr:col>2</xdr:col>
      <xdr:colOff>2143125</xdr:colOff>
      <xdr:row>5</xdr:row>
      <xdr:rowOff>85725</xdr:rowOff>
    </xdr:to>
    <xdr:pic>
      <xdr:nvPicPr>
        <xdr:cNvPr id="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0"/>
          <a:ext cx="5705475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2619375</xdr:colOff>
      <xdr:row>0</xdr:row>
      <xdr:rowOff>0</xdr:rowOff>
    </xdr:from>
    <xdr:to>
      <xdr:col>4</xdr:col>
      <xdr:colOff>11572875</xdr:colOff>
      <xdr:row>3</xdr:row>
      <xdr:rowOff>857250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6848475" y="0"/>
          <a:ext cx="1890712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15240000</xdr:colOff>
      <xdr:row>1</xdr:row>
      <xdr:rowOff>476250</xdr:rowOff>
    </xdr:from>
    <xdr:to>
      <xdr:col>5</xdr:col>
      <xdr:colOff>6905625</xdr:colOff>
      <xdr:row>4</xdr:row>
      <xdr:rowOff>476250</xdr:rowOff>
    </xdr:to>
    <xdr:pic>
      <xdr:nvPicPr>
        <xdr:cNvPr id="4" name="image1.jpe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22725" y="638175"/>
          <a:ext cx="713422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1095375</xdr:colOff>
      <xdr:row>0</xdr:row>
      <xdr:rowOff>95250</xdr:rowOff>
    </xdr:from>
    <xdr:to>
      <xdr:col>12</xdr:col>
      <xdr:colOff>1285875</xdr:colOff>
      <xdr:row>5</xdr:row>
      <xdr:rowOff>238125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15800" y="95250"/>
          <a:ext cx="6162675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0</xdr:row>
      <xdr:rowOff>0</xdr:rowOff>
    </xdr:from>
    <xdr:to>
      <xdr:col>2</xdr:col>
      <xdr:colOff>1095375</xdr:colOff>
      <xdr:row>5</xdr:row>
      <xdr:rowOff>85725</xdr:rowOff>
    </xdr:to>
    <xdr:pic>
      <xdr:nvPicPr>
        <xdr:cNvPr id="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0"/>
          <a:ext cx="4657725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2619375</xdr:colOff>
      <xdr:row>0</xdr:row>
      <xdr:rowOff>0</xdr:rowOff>
    </xdr:from>
    <xdr:to>
      <xdr:col>4</xdr:col>
      <xdr:colOff>11572875</xdr:colOff>
      <xdr:row>3</xdr:row>
      <xdr:rowOff>857250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6848475" y="0"/>
          <a:ext cx="184308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13373100</xdr:colOff>
      <xdr:row>1</xdr:row>
      <xdr:rowOff>476250</xdr:rowOff>
    </xdr:from>
    <xdr:to>
      <xdr:col>5</xdr:col>
      <xdr:colOff>6915150</xdr:colOff>
      <xdr:row>4</xdr:row>
      <xdr:rowOff>476250</xdr:rowOff>
    </xdr:to>
    <xdr:pic>
      <xdr:nvPicPr>
        <xdr:cNvPr id="4" name="image1.jpe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79575" y="638175"/>
          <a:ext cx="691515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0</xdr:row>
      <xdr:rowOff>190500</xdr:rowOff>
    </xdr:from>
    <xdr:to>
      <xdr:col>12</xdr:col>
      <xdr:colOff>142875</xdr:colOff>
      <xdr:row>5</xdr:row>
      <xdr:rowOff>428625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25675" y="190500"/>
          <a:ext cx="5648325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2</xdr:col>
      <xdr:colOff>2381250</xdr:colOff>
      <xdr:row>4</xdr:row>
      <xdr:rowOff>628650</xdr:rowOff>
    </xdr:to>
    <xdr:pic>
      <xdr:nvPicPr>
        <xdr:cNvPr id="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5372100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7096125</xdr:colOff>
      <xdr:row>0</xdr:row>
      <xdr:rowOff>142875</xdr:rowOff>
    </xdr:from>
    <xdr:to>
      <xdr:col>4</xdr:col>
      <xdr:colOff>14249400</xdr:colOff>
      <xdr:row>3</xdr:row>
      <xdr:rowOff>47625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10944225" y="142875"/>
          <a:ext cx="179165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6991350</xdr:colOff>
      <xdr:row>0</xdr:row>
      <xdr:rowOff>742950</xdr:rowOff>
    </xdr:from>
    <xdr:to>
      <xdr:col>5</xdr:col>
      <xdr:colOff>14154150</xdr:colOff>
      <xdr:row>3</xdr:row>
      <xdr:rowOff>742950</xdr:rowOff>
    </xdr:to>
    <xdr:pic>
      <xdr:nvPicPr>
        <xdr:cNvPr id="4" name="image1.jpe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071300" y="742950"/>
          <a:ext cx="71628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1381125</xdr:colOff>
      <xdr:row>0</xdr:row>
      <xdr:rowOff>190500</xdr:rowOff>
    </xdr:from>
    <xdr:to>
      <xdr:col>14</xdr:col>
      <xdr:colOff>142875</xdr:colOff>
      <xdr:row>5</xdr:row>
      <xdr:rowOff>428625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82525" y="190500"/>
          <a:ext cx="7305675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2</xdr:col>
      <xdr:colOff>2381250</xdr:colOff>
      <xdr:row>4</xdr:row>
      <xdr:rowOff>628650</xdr:rowOff>
    </xdr:to>
    <xdr:pic>
      <xdr:nvPicPr>
        <xdr:cNvPr id="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5372100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6991350</xdr:colOff>
      <xdr:row>0</xdr:row>
      <xdr:rowOff>142875</xdr:rowOff>
    </xdr:from>
    <xdr:to>
      <xdr:col>4</xdr:col>
      <xdr:colOff>13801725</xdr:colOff>
      <xdr:row>3</xdr:row>
      <xdr:rowOff>47625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10839450" y="142875"/>
          <a:ext cx="159543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7000875</xdr:colOff>
      <xdr:row>0</xdr:row>
      <xdr:rowOff>742950</xdr:rowOff>
    </xdr:from>
    <xdr:to>
      <xdr:col>5</xdr:col>
      <xdr:colOff>13954125</xdr:colOff>
      <xdr:row>3</xdr:row>
      <xdr:rowOff>742950</xdr:rowOff>
    </xdr:to>
    <xdr:pic>
      <xdr:nvPicPr>
        <xdr:cNvPr id="4" name="image1.jpe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94700" y="742950"/>
          <a:ext cx="695325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</xdr:row>
      <xdr:rowOff>95250</xdr:rowOff>
    </xdr:from>
    <xdr:to>
      <xdr:col>10</xdr:col>
      <xdr:colOff>762000</xdr:colOff>
      <xdr:row>6</xdr:row>
      <xdr:rowOff>314325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06100" y="981075"/>
          <a:ext cx="6362700" cy="464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1</xdr:row>
      <xdr:rowOff>0</xdr:rowOff>
    </xdr:from>
    <xdr:to>
      <xdr:col>2</xdr:col>
      <xdr:colOff>1428750</xdr:colOff>
      <xdr:row>5</xdr:row>
      <xdr:rowOff>771525</xdr:rowOff>
    </xdr:to>
    <xdr:pic>
      <xdr:nvPicPr>
        <xdr:cNvPr id="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885825"/>
          <a:ext cx="441960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3619500</xdr:colOff>
      <xdr:row>1</xdr:row>
      <xdr:rowOff>47625</xdr:rowOff>
    </xdr:from>
    <xdr:to>
      <xdr:col>4</xdr:col>
      <xdr:colOff>13144500</xdr:colOff>
      <xdr:row>3</xdr:row>
      <xdr:rowOff>666750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7467600" y="933450"/>
          <a:ext cx="1995487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1533525</xdr:colOff>
      <xdr:row>1</xdr:row>
      <xdr:rowOff>762000</xdr:rowOff>
    </xdr:from>
    <xdr:to>
      <xdr:col>5</xdr:col>
      <xdr:colOff>8677275</xdr:colOff>
      <xdr:row>4</xdr:row>
      <xdr:rowOff>285750</xdr:rowOff>
    </xdr:to>
    <xdr:pic>
      <xdr:nvPicPr>
        <xdr:cNvPr id="4" name="image1.jpe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280100" y="1647825"/>
          <a:ext cx="714375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1381125</xdr:colOff>
      <xdr:row>0</xdr:row>
      <xdr:rowOff>190500</xdr:rowOff>
    </xdr:from>
    <xdr:to>
      <xdr:col>14</xdr:col>
      <xdr:colOff>142875</xdr:colOff>
      <xdr:row>5</xdr:row>
      <xdr:rowOff>428625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39675" y="190500"/>
          <a:ext cx="6353175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2</xdr:col>
      <xdr:colOff>2381250</xdr:colOff>
      <xdr:row>4</xdr:row>
      <xdr:rowOff>628650</xdr:rowOff>
    </xdr:to>
    <xdr:pic>
      <xdr:nvPicPr>
        <xdr:cNvPr id="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5372100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7096125</xdr:colOff>
      <xdr:row>0</xdr:row>
      <xdr:rowOff>142875</xdr:rowOff>
    </xdr:from>
    <xdr:to>
      <xdr:col>4</xdr:col>
      <xdr:colOff>13801725</xdr:colOff>
      <xdr:row>3</xdr:row>
      <xdr:rowOff>47625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10944225" y="142875"/>
          <a:ext cx="163734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6991350</xdr:colOff>
      <xdr:row>0</xdr:row>
      <xdr:rowOff>742950</xdr:rowOff>
    </xdr:from>
    <xdr:to>
      <xdr:col>5</xdr:col>
      <xdr:colOff>14144625</xdr:colOff>
      <xdr:row>3</xdr:row>
      <xdr:rowOff>742950</xdr:rowOff>
    </xdr:to>
    <xdr:pic>
      <xdr:nvPicPr>
        <xdr:cNvPr id="4" name="image1.jpe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09050" y="742950"/>
          <a:ext cx="715327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1571625</xdr:colOff>
      <xdr:row>0</xdr:row>
      <xdr:rowOff>0</xdr:rowOff>
    </xdr:from>
    <xdr:to>
      <xdr:col>9</xdr:col>
      <xdr:colOff>714375</xdr:colOff>
      <xdr:row>4</xdr:row>
      <xdr:rowOff>457200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77075" y="0"/>
          <a:ext cx="484822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2</xdr:col>
      <xdr:colOff>1285875</xdr:colOff>
      <xdr:row>4</xdr:row>
      <xdr:rowOff>419100</xdr:rowOff>
    </xdr:to>
    <xdr:pic>
      <xdr:nvPicPr>
        <xdr:cNvPr id="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4276725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2619375</xdr:colOff>
      <xdr:row>0</xdr:row>
      <xdr:rowOff>47625</xdr:rowOff>
    </xdr:from>
    <xdr:to>
      <xdr:col>4</xdr:col>
      <xdr:colOff>15001875</xdr:colOff>
      <xdr:row>2</xdr:row>
      <xdr:rowOff>809625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6467475" y="47625"/>
          <a:ext cx="2281237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3333750</xdr:colOff>
      <xdr:row>0</xdr:row>
      <xdr:rowOff>809625</xdr:rowOff>
    </xdr:from>
    <xdr:to>
      <xdr:col>5</xdr:col>
      <xdr:colOff>10477500</xdr:colOff>
      <xdr:row>3</xdr:row>
      <xdr:rowOff>314325</xdr:rowOff>
    </xdr:to>
    <xdr:pic>
      <xdr:nvPicPr>
        <xdr:cNvPr id="4" name="image1.jpe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080325" y="809625"/>
          <a:ext cx="71437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7"/>
  <sheetViews>
    <sheetView zoomScalePageLayoutView="0" workbookViewId="0" topLeftCell="A10">
      <selection activeCell="D18" sqref="D18"/>
    </sheetView>
  </sheetViews>
  <sheetFormatPr defaultColWidth="9.140625" defaultRowHeight="12.75"/>
  <cols>
    <col min="3" max="3" width="45.7109375" style="0" customWidth="1"/>
    <col min="4" max="4" width="63.8515625" style="0" customWidth="1"/>
    <col min="5" max="5" width="52.140625" style="0" customWidth="1"/>
  </cols>
  <sheetData>
    <row r="5" spans="1:4" ht="15">
      <c r="A5" s="122" t="s">
        <v>121</v>
      </c>
      <c r="B5" s="122"/>
      <c r="C5" s="122"/>
      <c r="D5" s="122"/>
    </row>
    <row r="6" spans="1:4" ht="15.75">
      <c r="A6" s="95"/>
      <c r="B6" s="95"/>
      <c r="C6" s="95"/>
      <c r="D6" s="95"/>
    </row>
    <row r="7" spans="1:4" ht="15.75">
      <c r="A7" s="125" t="s">
        <v>68</v>
      </c>
      <c r="B7" s="125"/>
      <c r="C7" s="125"/>
      <c r="D7" s="125"/>
    </row>
    <row r="8" spans="1:4" ht="15.75">
      <c r="A8" s="95"/>
      <c r="B8" s="95"/>
      <c r="C8" s="95"/>
      <c r="D8" s="95"/>
    </row>
    <row r="9" spans="1:4" ht="15.75">
      <c r="A9" s="124" t="s">
        <v>67</v>
      </c>
      <c r="B9" s="124"/>
      <c r="C9" s="124"/>
      <c r="D9" s="124"/>
    </row>
    <row r="10" spans="1:4" ht="15.75">
      <c r="A10" s="85"/>
      <c r="B10" s="85"/>
      <c r="C10" s="85"/>
      <c r="D10" s="85"/>
    </row>
    <row r="11" spans="1:4" ht="19.5" customHeight="1">
      <c r="A11" s="86" t="s">
        <v>27</v>
      </c>
      <c r="B11" s="86" t="s">
        <v>60</v>
      </c>
      <c r="C11" s="86" t="s">
        <v>59</v>
      </c>
      <c r="D11" s="86" t="s">
        <v>61</v>
      </c>
    </row>
    <row r="12" spans="1:4" ht="15.75">
      <c r="A12" s="87"/>
      <c r="B12" s="87"/>
      <c r="C12" s="87"/>
      <c r="D12" s="87"/>
    </row>
    <row r="13" spans="1:4" ht="15.75">
      <c r="A13" s="89">
        <v>1</v>
      </c>
      <c r="B13" s="89">
        <v>213</v>
      </c>
      <c r="C13" s="88" t="s">
        <v>40</v>
      </c>
      <c r="D13" s="89" t="s">
        <v>41</v>
      </c>
    </row>
    <row r="14" spans="1:4" ht="15.75">
      <c r="A14" s="89">
        <v>2</v>
      </c>
      <c r="B14" s="89">
        <v>208</v>
      </c>
      <c r="C14" s="120" t="s">
        <v>62</v>
      </c>
      <c r="D14" s="89" t="s">
        <v>287</v>
      </c>
    </row>
    <row r="15" spans="1:4" ht="15.75">
      <c r="A15" s="89">
        <v>3</v>
      </c>
      <c r="B15" s="89">
        <v>176</v>
      </c>
      <c r="C15" s="88" t="s">
        <v>34</v>
      </c>
      <c r="D15" s="89" t="s">
        <v>285</v>
      </c>
    </row>
    <row r="16" spans="1:4" ht="15.75">
      <c r="A16" s="89">
        <v>4</v>
      </c>
      <c r="B16" s="89">
        <v>134</v>
      </c>
      <c r="C16" s="88" t="s">
        <v>63</v>
      </c>
      <c r="D16" s="89" t="s">
        <v>32</v>
      </c>
    </row>
    <row r="17" spans="1:4" ht="15.75">
      <c r="A17" s="89">
        <v>5</v>
      </c>
      <c r="B17" s="89">
        <v>106</v>
      </c>
      <c r="C17" s="88" t="s">
        <v>64</v>
      </c>
      <c r="D17" s="89" t="s">
        <v>258</v>
      </c>
    </row>
    <row r="18" spans="1:4" ht="15.75">
      <c r="A18" s="89">
        <v>6</v>
      </c>
      <c r="B18" s="89">
        <v>105</v>
      </c>
      <c r="C18" s="88" t="s">
        <v>255</v>
      </c>
      <c r="D18" s="89" t="s">
        <v>225</v>
      </c>
    </row>
    <row r="19" spans="1:4" ht="15.75">
      <c r="A19" s="89">
        <v>7</v>
      </c>
      <c r="B19" s="89">
        <v>38</v>
      </c>
      <c r="C19" s="88" t="s">
        <v>58</v>
      </c>
      <c r="D19" s="89" t="s">
        <v>35</v>
      </c>
    </row>
    <row r="20" spans="1:4" ht="15.75">
      <c r="A20" s="89">
        <v>8</v>
      </c>
      <c r="B20" s="89">
        <v>35</v>
      </c>
      <c r="C20" s="88" t="s">
        <v>257</v>
      </c>
      <c r="D20" s="89" t="s">
        <v>220</v>
      </c>
    </row>
    <row r="21" spans="1:4" ht="15.75">
      <c r="A21" s="85"/>
      <c r="B21" s="85"/>
      <c r="C21" s="85"/>
      <c r="D21" s="85"/>
    </row>
    <row r="22" spans="1:4" ht="15.75">
      <c r="A22" s="85"/>
      <c r="B22" s="85"/>
      <c r="C22" s="85"/>
      <c r="D22" s="85"/>
    </row>
    <row r="23" spans="1:4" ht="15.75">
      <c r="A23" s="123" t="s">
        <v>65</v>
      </c>
      <c r="B23" s="123"/>
      <c r="C23" s="123"/>
      <c r="D23" s="123"/>
    </row>
    <row r="24" spans="1:4" ht="15.75">
      <c r="A24" s="85"/>
      <c r="B24" s="85"/>
      <c r="C24" s="85"/>
      <c r="D24" s="85"/>
    </row>
    <row r="25" spans="1:4" ht="15.75">
      <c r="A25" s="123" t="s">
        <v>66</v>
      </c>
      <c r="B25" s="123"/>
      <c r="C25" s="123"/>
      <c r="D25" s="123"/>
    </row>
    <row r="26" spans="1:4" ht="15.75">
      <c r="A26" s="85"/>
      <c r="B26" s="85"/>
      <c r="C26" s="85"/>
      <c r="D26" s="85"/>
    </row>
    <row r="27" spans="1:4" ht="15.75">
      <c r="A27" s="85"/>
      <c r="B27" s="85"/>
      <c r="C27" s="85"/>
      <c r="D27" s="85"/>
    </row>
  </sheetData>
  <sheetProtection/>
  <mergeCells count="5">
    <mergeCell ref="A5:D5"/>
    <mergeCell ref="A23:D23"/>
    <mergeCell ref="A25:D25"/>
    <mergeCell ref="A9:D9"/>
    <mergeCell ref="A7:D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7">
    <pageSetUpPr fitToPage="1"/>
  </sheetPr>
  <dimension ref="A2:IV38"/>
  <sheetViews>
    <sheetView zoomScale="20" zoomScaleNormal="20" zoomScalePageLayoutView="75" workbookViewId="0" topLeftCell="A1">
      <selection activeCell="A10" sqref="A10:M10"/>
    </sheetView>
  </sheetViews>
  <sheetFormatPr defaultColWidth="0" defaultRowHeight="12.75"/>
  <cols>
    <col min="1" max="1" width="28.421875" style="24" customWidth="1"/>
    <col min="2" max="2" width="29.28125" style="24" customWidth="1"/>
    <col min="3" max="3" width="129.140625" style="24" customWidth="1"/>
    <col min="4" max="4" width="27.28125" style="24" customWidth="1"/>
    <col min="5" max="5" width="232.00390625" style="24" customWidth="1"/>
    <col min="6" max="6" width="255.7109375" style="24" customWidth="1"/>
    <col min="7" max="7" width="28.7109375" style="24" customWidth="1"/>
    <col min="8" max="9" width="28.421875" style="24" customWidth="1"/>
    <col min="10" max="10" width="28.57421875" style="24" customWidth="1"/>
    <col min="11" max="12" width="28.421875" style="24" customWidth="1"/>
    <col min="13" max="13" width="33.421875" style="24" customWidth="1"/>
    <col min="14" max="14" width="0.71875" style="1" hidden="1" customWidth="1"/>
    <col min="15" max="15" width="0" style="0" hidden="1" customWidth="1"/>
    <col min="16" max="16" width="7.57421875" style="1" hidden="1" customWidth="1"/>
    <col min="17" max="128" width="7.140625" style="1" hidden="1" customWidth="1"/>
    <col min="129" max="131" width="0" style="0" hidden="1" customWidth="1"/>
    <col min="132" max="145" width="8.57421875" style="1" hidden="1" customWidth="1"/>
    <col min="146" max="147" width="7.140625" style="1" hidden="1" customWidth="1"/>
    <col min="148" max="148" width="8.57421875" style="1" hidden="1" customWidth="1"/>
    <col min="149" max="149" width="8.7109375" style="2" hidden="1" customWidth="1"/>
    <col min="150" max="150" width="6.140625" style="2" hidden="1" customWidth="1"/>
    <col min="151" max="151" width="8.00390625" style="2" hidden="1" customWidth="1"/>
    <col min="152" max="152" width="3.7109375" style="2" hidden="1" customWidth="1"/>
    <col min="153" max="153" width="9.140625" style="2" hidden="1" customWidth="1"/>
    <col min="154" max="154" width="10.00390625" style="1" hidden="1" customWidth="1"/>
    <col min="155" max="155" width="8.140625" style="1" hidden="1" customWidth="1"/>
    <col min="156" max="156" width="7.57421875" style="1" hidden="1" customWidth="1"/>
    <col min="157" max="157" width="9.57421875" style="1" hidden="1" customWidth="1"/>
    <col min="158" max="158" width="5.57421875" style="1" hidden="1" customWidth="1"/>
    <col min="159" max="160" width="5.421875" style="1" hidden="1" customWidth="1"/>
    <col min="161" max="206" width="3.7109375" style="1" hidden="1" customWidth="1"/>
    <col min="207" max="207" width="7.421875" style="1" hidden="1" customWidth="1"/>
    <col min="208" max="228" width="3.7109375" style="1" hidden="1" customWidth="1"/>
    <col min="229" max="229" width="5.421875" style="1" hidden="1" customWidth="1"/>
    <col min="230" max="230" width="5.7109375" style="1" hidden="1" customWidth="1"/>
    <col min="231" max="251" width="3.7109375" style="1" hidden="1" customWidth="1"/>
    <col min="252" max="252" width="5.00390625" style="1" hidden="1" customWidth="1"/>
    <col min="253" max="253" width="5.140625" style="1" hidden="1" customWidth="1"/>
    <col min="254" max="254" width="5.00390625" style="1" hidden="1" customWidth="1"/>
    <col min="255" max="255" width="7.00390625" style="1" hidden="1" customWidth="1"/>
    <col min="256" max="16384" width="7.140625" style="1" hidden="1" customWidth="1"/>
  </cols>
  <sheetData>
    <row r="1" ht="69.75" customHeight="1"/>
    <row r="2" spans="1:256" ht="69.75" customHeight="1">
      <c r="A2" s="27"/>
      <c r="B2" s="22"/>
      <c r="C2" s="22"/>
      <c r="D2" s="22"/>
      <c r="E2" s="22"/>
      <c r="F2" s="22"/>
      <c r="G2" s="67"/>
      <c r="H2" s="4"/>
      <c r="I2" s="6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4"/>
      <c r="DS2" s="4"/>
      <c r="DT2" s="4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6"/>
      <c r="EM2" s="6"/>
      <c r="EN2" s="6"/>
      <c r="EO2" s="6"/>
      <c r="EP2" s="6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69.75" customHeight="1">
      <c r="A3" s="27"/>
      <c r="B3" s="22"/>
      <c r="C3" s="22"/>
      <c r="D3" s="22"/>
      <c r="E3" s="22"/>
      <c r="F3" s="22"/>
      <c r="G3" s="67"/>
      <c r="H3" s="4"/>
      <c r="I3" s="62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4"/>
      <c r="DS3" s="4"/>
      <c r="DT3" s="4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6"/>
      <c r="EM3" s="6"/>
      <c r="EN3" s="6"/>
      <c r="EO3" s="6"/>
      <c r="EP3" s="6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69.75" customHeight="1">
      <c r="A4" s="27"/>
      <c r="B4" s="22"/>
      <c r="C4" s="22"/>
      <c r="D4" s="22"/>
      <c r="E4" s="22"/>
      <c r="F4" s="22"/>
      <c r="G4" s="67"/>
      <c r="H4" s="4"/>
      <c r="I4" s="62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4"/>
      <c r="DS4" s="4"/>
      <c r="DT4" s="4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6"/>
      <c r="EM4" s="6"/>
      <c r="EN4" s="6"/>
      <c r="EO4" s="6"/>
      <c r="EP4" s="6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69.75" customHeight="1">
      <c r="A5" s="27"/>
      <c r="B5" s="22"/>
      <c r="C5" s="22"/>
      <c r="D5" s="22"/>
      <c r="E5" s="22"/>
      <c r="F5" s="22"/>
      <c r="G5" s="67"/>
      <c r="H5" s="4"/>
      <c r="I5" s="62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4"/>
      <c r="DS5" s="4"/>
      <c r="DT5" s="4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6"/>
      <c r="EM5" s="6"/>
      <c r="EN5" s="6"/>
      <c r="EO5" s="6"/>
      <c r="EP5" s="6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69.75" customHeight="1">
      <c r="A6" s="141" t="s">
        <v>288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4"/>
      <c r="DS6" s="4"/>
      <c r="DT6" s="4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6"/>
      <c r="EM6" s="6"/>
      <c r="EN6" s="6"/>
      <c r="EO6" s="6"/>
      <c r="EP6" s="6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69.75" customHeight="1">
      <c r="A7" s="78"/>
      <c r="B7" s="78"/>
      <c r="C7" s="78"/>
      <c r="D7" s="78"/>
      <c r="E7" s="78"/>
      <c r="F7" s="78"/>
      <c r="G7" s="77"/>
      <c r="H7" s="4"/>
      <c r="I7" s="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4"/>
      <c r="DS7" s="4"/>
      <c r="DT7" s="4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6"/>
      <c r="EM7" s="6"/>
      <c r="EN7" s="6"/>
      <c r="EO7" s="6"/>
      <c r="EP7" s="6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69.75" customHeight="1">
      <c r="A8" s="141" t="s">
        <v>29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4"/>
      <c r="DS8" s="4"/>
      <c r="DT8" s="4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6"/>
      <c r="EM8" s="6"/>
      <c r="EN8" s="6"/>
      <c r="EO8" s="6"/>
      <c r="EP8" s="6"/>
      <c r="EQ8" s="5"/>
      <c r="ER8" s="5"/>
      <c r="ES8" s="5"/>
      <c r="ET8" s="5"/>
      <c r="EU8" s="5"/>
      <c r="EV8" s="5"/>
      <c r="EW8" s="5"/>
      <c r="EX8" s="8"/>
      <c r="EY8" s="8"/>
      <c r="EZ8" s="8"/>
      <c r="FA8" s="9"/>
      <c r="FB8" s="9"/>
      <c r="FC8" s="9"/>
      <c r="FD8" s="9"/>
      <c r="FE8" s="10"/>
      <c r="FF8" s="10"/>
      <c r="FG8" s="10"/>
      <c r="FH8" s="10"/>
      <c r="FI8" s="10"/>
      <c r="FJ8" s="10" t="s">
        <v>14</v>
      </c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5"/>
      <c r="IQ8" s="5"/>
      <c r="IR8" s="5"/>
      <c r="IS8" s="5"/>
      <c r="IT8" s="5"/>
      <c r="IU8" s="5"/>
      <c r="IV8" s="5"/>
    </row>
    <row r="9" spans="1:256" s="32" customFormat="1" ht="69.75" customHeight="1">
      <c r="A9" s="139" t="s">
        <v>56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30"/>
      <c r="DS9" s="30"/>
      <c r="DT9" s="30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31"/>
      <c r="EM9" s="31"/>
      <c r="EN9" s="31"/>
      <c r="EO9" s="31"/>
      <c r="EP9" s="31"/>
      <c r="EQ9" s="29"/>
      <c r="ER9" s="29"/>
      <c r="ES9" s="29"/>
      <c r="ET9" s="29"/>
      <c r="EU9" s="29"/>
      <c r="EV9" s="29"/>
      <c r="EW9" s="29"/>
      <c r="EX9" s="33"/>
      <c r="EY9" s="33" t="s">
        <v>5</v>
      </c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 t="s">
        <v>6</v>
      </c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 t="s">
        <v>7</v>
      </c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 t="s">
        <v>8</v>
      </c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4"/>
      <c r="IM9" s="33"/>
      <c r="IN9" s="33"/>
      <c r="IO9" s="33"/>
      <c r="IP9" s="29"/>
      <c r="IQ9" s="29"/>
      <c r="IR9" s="29"/>
      <c r="IS9" s="29"/>
      <c r="IT9" s="29"/>
      <c r="IU9" s="29"/>
      <c r="IV9" s="29"/>
    </row>
    <row r="10" spans="1:256" ht="69.75" customHeight="1" thickBot="1">
      <c r="A10" s="177" t="s">
        <v>124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2"/>
      <c r="O10" s="4"/>
      <c r="P10" s="13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4"/>
      <c r="DZ10" s="4"/>
      <c r="EA10" s="4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6"/>
      <c r="ET10" s="6"/>
      <c r="EU10" s="6"/>
      <c r="EV10" s="6"/>
      <c r="EW10" s="6"/>
      <c r="EX10" s="5"/>
      <c r="EY10" s="5"/>
      <c r="EZ10" s="5"/>
      <c r="FA10" s="5"/>
      <c r="FB10" s="5"/>
      <c r="FC10" s="5"/>
      <c r="FD10" s="5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1"/>
      <c r="IT10" s="10"/>
      <c r="IU10" s="10"/>
      <c r="IV10" s="14"/>
    </row>
    <row r="11" spans="1:256" ht="72" customHeight="1" thickBot="1">
      <c r="A11" s="131" t="s">
        <v>20</v>
      </c>
      <c r="B11" s="133" t="s">
        <v>47</v>
      </c>
      <c r="C11" s="133" t="s">
        <v>0</v>
      </c>
      <c r="D11" s="131" t="s">
        <v>24</v>
      </c>
      <c r="E11" s="131" t="s">
        <v>22</v>
      </c>
      <c r="F11" s="131" t="s">
        <v>23</v>
      </c>
      <c r="G11" s="136" t="s">
        <v>1</v>
      </c>
      <c r="H11" s="137"/>
      <c r="I11" s="138"/>
      <c r="J11" s="136" t="s">
        <v>2</v>
      </c>
      <c r="K11" s="137"/>
      <c r="L11" s="138"/>
      <c r="M11" s="129" t="s">
        <v>25</v>
      </c>
      <c r="N11" s="143" t="s">
        <v>12</v>
      </c>
      <c r="O11" s="4"/>
      <c r="P11" s="1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4"/>
      <c r="DZ11" s="4"/>
      <c r="EA11" s="4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6"/>
      <c r="ET11" s="6"/>
      <c r="EU11" s="6"/>
      <c r="EV11" s="6"/>
      <c r="EW11" s="6"/>
      <c r="EX11" s="5"/>
      <c r="EY11" s="5"/>
      <c r="EZ11" s="5"/>
      <c r="FA11" s="6"/>
      <c r="FB11" s="5"/>
      <c r="FC11" s="5"/>
      <c r="FD11" s="5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1"/>
      <c r="IT11" s="10"/>
      <c r="IU11" s="10"/>
      <c r="IV11" s="10"/>
    </row>
    <row r="12" spans="1:256" ht="39.75" customHeight="1">
      <c r="A12" s="132"/>
      <c r="B12" s="134"/>
      <c r="C12" s="134"/>
      <c r="D12" s="132"/>
      <c r="E12" s="132"/>
      <c r="F12" s="154"/>
      <c r="G12" s="150" t="s">
        <v>9</v>
      </c>
      <c r="H12" s="167" t="s">
        <v>21</v>
      </c>
      <c r="I12" s="155" t="s">
        <v>26</v>
      </c>
      <c r="J12" s="150" t="s">
        <v>9</v>
      </c>
      <c r="K12" s="167" t="s">
        <v>21</v>
      </c>
      <c r="L12" s="155" t="s">
        <v>26</v>
      </c>
      <c r="M12" s="130"/>
      <c r="N12" s="144"/>
      <c r="O12" s="4"/>
      <c r="P12" s="15"/>
      <c r="Q12" s="5"/>
      <c r="R12" s="5" t="s">
        <v>5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 t="s">
        <v>6</v>
      </c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 t="s">
        <v>7</v>
      </c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 t="s">
        <v>8</v>
      </c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4"/>
      <c r="DZ12" s="4"/>
      <c r="EA12" s="4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6"/>
      <c r="ET12" s="6">
        <v>1</v>
      </c>
      <c r="EU12" s="6">
        <v>2</v>
      </c>
      <c r="EV12" s="6"/>
      <c r="EW12" s="6"/>
      <c r="EX12" s="5"/>
      <c r="EY12" s="5"/>
      <c r="EZ12" s="5"/>
      <c r="FA12" s="5"/>
      <c r="FB12" s="5"/>
      <c r="FC12" s="5"/>
      <c r="FD12" s="5"/>
      <c r="FE12" s="8"/>
      <c r="FF12" s="8"/>
      <c r="FG12" s="8"/>
      <c r="FH12" s="9"/>
      <c r="FI12" s="9"/>
      <c r="FJ12" s="9"/>
      <c r="FK12" s="9"/>
      <c r="FL12" s="10"/>
      <c r="FM12" s="10"/>
      <c r="FN12" s="10"/>
      <c r="FO12" s="10"/>
      <c r="FP12" s="10"/>
      <c r="FQ12" s="10" t="s">
        <v>14</v>
      </c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129" customHeight="1" thickBot="1">
      <c r="A13" s="132"/>
      <c r="B13" s="178"/>
      <c r="C13" s="178"/>
      <c r="D13" s="132"/>
      <c r="E13" s="132"/>
      <c r="F13" s="154"/>
      <c r="G13" s="151"/>
      <c r="H13" s="179"/>
      <c r="I13" s="156"/>
      <c r="J13" s="151"/>
      <c r="K13" s="179"/>
      <c r="L13" s="190"/>
      <c r="M13" s="130"/>
      <c r="N13" s="145"/>
      <c r="O13" s="4"/>
      <c r="P13" s="16"/>
      <c r="Q13" s="5">
        <v>1</v>
      </c>
      <c r="R13" s="5">
        <v>2</v>
      </c>
      <c r="S13" s="5">
        <v>3</v>
      </c>
      <c r="T13" s="5">
        <v>4</v>
      </c>
      <c r="U13" s="5">
        <v>5</v>
      </c>
      <c r="V13" s="5">
        <v>6</v>
      </c>
      <c r="W13" s="5">
        <v>7</v>
      </c>
      <c r="X13" s="5">
        <v>8</v>
      </c>
      <c r="Y13" s="5">
        <v>9</v>
      </c>
      <c r="Z13" s="5">
        <v>10</v>
      </c>
      <c r="AA13" s="5">
        <v>11</v>
      </c>
      <c r="AB13" s="5">
        <v>12</v>
      </c>
      <c r="AC13" s="5">
        <v>13</v>
      </c>
      <c r="AD13" s="5">
        <v>14</v>
      </c>
      <c r="AE13" s="5">
        <v>15</v>
      </c>
      <c r="AF13" s="5">
        <v>16</v>
      </c>
      <c r="AG13" s="5">
        <v>17</v>
      </c>
      <c r="AH13" s="5">
        <v>18</v>
      </c>
      <c r="AI13" s="5">
        <v>19</v>
      </c>
      <c r="AJ13" s="5">
        <v>20</v>
      </c>
      <c r="AK13" s="5">
        <v>21</v>
      </c>
      <c r="AL13" s="5" t="s">
        <v>3</v>
      </c>
      <c r="AM13" s="5"/>
      <c r="AN13" s="5">
        <v>1</v>
      </c>
      <c r="AO13" s="5">
        <v>2</v>
      </c>
      <c r="AP13" s="5">
        <v>3</v>
      </c>
      <c r="AQ13" s="5">
        <v>4</v>
      </c>
      <c r="AR13" s="5">
        <v>5</v>
      </c>
      <c r="AS13" s="5">
        <v>6</v>
      </c>
      <c r="AT13" s="5">
        <v>7</v>
      </c>
      <c r="AU13" s="5">
        <v>8</v>
      </c>
      <c r="AV13" s="5">
        <v>9</v>
      </c>
      <c r="AW13" s="5">
        <v>10</v>
      </c>
      <c r="AX13" s="5">
        <v>11</v>
      </c>
      <c r="AY13" s="5">
        <v>12</v>
      </c>
      <c r="AZ13" s="5">
        <v>13</v>
      </c>
      <c r="BA13" s="5">
        <v>14</v>
      </c>
      <c r="BB13" s="5">
        <v>15</v>
      </c>
      <c r="BC13" s="5">
        <v>16</v>
      </c>
      <c r="BD13" s="5">
        <v>17</v>
      </c>
      <c r="BE13" s="5">
        <v>18</v>
      </c>
      <c r="BF13" s="5">
        <v>19</v>
      </c>
      <c r="BG13" s="5">
        <v>20</v>
      </c>
      <c r="BH13" s="5"/>
      <c r="BI13" s="5" t="s">
        <v>4</v>
      </c>
      <c r="BJ13" s="5"/>
      <c r="BK13" s="5">
        <v>1</v>
      </c>
      <c r="BL13" s="5">
        <v>2</v>
      </c>
      <c r="BM13" s="5">
        <v>3</v>
      </c>
      <c r="BN13" s="5">
        <v>4</v>
      </c>
      <c r="BO13" s="5">
        <v>5</v>
      </c>
      <c r="BP13" s="5">
        <v>6</v>
      </c>
      <c r="BQ13" s="5">
        <v>7</v>
      </c>
      <c r="BR13" s="5">
        <v>8</v>
      </c>
      <c r="BS13" s="5">
        <v>9</v>
      </c>
      <c r="BT13" s="5">
        <v>10</v>
      </c>
      <c r="BU13" s="5">
        <v>11</v>
      </c>
      <c r="BV13" s="5">
        <v>12</v>
      </c>
      <c r="BW13" s="5">
        <v>13</v>
      </c>
      <c r="BX13" s="5">
        <v>14</v>
      </c>
      <c r="BY13" s="5">
        <v>15</v>
      </c>
      <c r="BZ13" s="5">
        <v>16</v>
      </c>
      <c r="CA13" s="5">
        <v>17</v>
      </c>
      <c r="CB13" s="5">
        <v>18</v>
      </c>
      <c r="CC13" s="5">
        <v>19</v>
      </c>
      <c r="CD13" s="5">
        <v>20</v>
      </c>
      <c r="CE13" s="5">
        <v>21</v>
      </c>
      <c r="CF13" s="5">
        <v>22</v>
      </c>
      <c r="CG13" s="5">
        <v>23</v>
      </c>
      <c r="CH13" s="5">
        <v>24</v>
      </c>
      <c r="CI13" s="5">
        <v>25</v>
      </c>
      <c r="CJ13" s="5">
        <v>26</v>
      </c>
      <c r="CK13" s="5">
        <v>27</v>
      </c>
      <c r="CL13" s="5">
        <v>28</v>
      </c>
      <c r="CM13" s="5">
        <v>29</v>
      </c>
      <c r="CN13" s="5">
        <v>30</v>
      </c>
      <c r="CO13" s="5">
        <v>31</v>
      </c>
      <c r="CP13" s="5">
        <v>32</v>
      </c>
      <c r="CQ13" s="5">
        <v>33</v>
      </c>
      <c r="CR13" s="5">
        <v>34</v>
      </c>
      <c r="CS13" s="5">
        <v>35</v>
      </c>
      <c r="CT13" s="5">
        <v>36</v>
      </c>
      <c r="CU13" s="5">
        <v>37</v>
      </c>
      <c r="CV13" s="5">
        <v>38</v>
      </c>
      <c r="CW13" s="5">
        <v>39</v>
      </c>
      <c r="CX13" s="5">
        <v>40</v>
      </c>
      <c r="CY13" s="5"/>
      <c r="CZ13" s="5"/>
      <c r="DA13" s="5"/>
      <c r="DB13" s="5">
        <v>1</v>
      </c>
      <c r="DC13" s="5">
        <v>2</v>
      </c>
      <c r="DD13" s="5">
        <v>3</v>
      </c>
      <c r="DE13" s="5">
        <v>4</v>
      </c>
      <c r="DF13" s="5">
        <v>5</v>
      </c>
      <c r="DG13" s="5">
        <v>6</v>
      </c>
      <c r="DH13" s="5">
        <v>7</v>
      </c>
      <c r="DI13" s="5">
        <v>8</v>
      </c>
      <c r="DJ13" s="5">
        <v>9</v>
      </c>
      <c r="DK13" s="5">
        <v>10</v>
      </c>
      <c r="DL13" s="5">
        <v>11</v>
      </c>
      <c r="DM13" s="5">
        <v>12</v>
      </c>
      <c r="DN13" s="5">
        <v>13</v>
      </c>
      <c r="DO13" s="5">
        <v>14</v>
      </c>
      <c r="DP13" s="5">
        <v>15</v>
      </c>
      <c r="DQ13" s="5">
        <v>16</v>
      </c>
      <c r="DR13" s="5">
        <v>17</v>
      </c>
      <c r="DS13" s="5">
        <v>18</v>
      </c>
      <c r="DT13" s="5">
        <v>19</v>
      </c>
      <c r="DU13" s="5">
        <v>20</v>
      </c>
      <c r="DV13" s="5">
        <v>21</v>
      </c>
      <c r="DW13" s="5">
        <v>22</v>
      </c>
      <c r="DX13" s="5">
        <v>23</v>
      </c>
      <c r="DY13" s="5">
        <v>24</v>
      </c>
      <c r="DZ13" s="5">
        <v>25</v>
      </c>
      <c r="EA13" s="5">
        <v>26</v>
      </c>
      <c r="EB13" s="5">
        <v>27</v>
      </c>
      <c r="EC13" s="5">
        <v>28</v>
      </c>
      <c r="ED13" s="5">
        <v>29</v>
      </c>
      <c r="EE13" s="5">
        <v>30</v>
      </c>
      <c r="EF13" s="5">
        <v>31</v>
      </c>
      <c r="EG13" s="5">
        <v>32</v>
      </c>
      <c r="EH13" s="5">
        <v>33</v>
      </c>
      <c r="EI13" s="5">
        <v>34</v>
      </c>
      <c r="EJ13" s="5">
        <v>35</v>
      </c>
      <c r="EK13" s="5">
        <v>36</v>
      </c>
      <c r="EL13" s="5">
        <v>37</v>
      </c>
      <c r="EM13" s="5">
        <v>38</v>
      </c>
      <c r="EN13" s="5">
        <v>39</v>
      </c>
      <c r="EO13" s="5">
        <v>40</v>
      </c>
      <c r="EP13" s="5"/>
      <c r="EQ13" s="5"/>
      <c r="ER13" s="5"/>
      <c r="ES13" s="6"/>
      <c r="ET13" s="6"/>
      <c r="EU13" s="6"/>
      <c r="EV13" s="6"/>
      <c r="EW13" s="6" t="s">
        <v>13</v>
      </c>
      <c r="EX13" s="5" t="s">
        <v>10</v>
      </c>
      <c r="EY13" s="5" t="s">
        <v>11</v>
      </c>
      <c r="EZ13" s="17" t="s">
        <v>9</v>
      </c>
      <c r="FA13" s="5"/>
      <c r="FB13" s="5" t="s">
        <v>18</v>
      </c>
      <c r="FC13" s="5" t="s">
        <v>19</v>
      </c>
      <c r="FD13" s="5"/>
      <c r="FE13" s="10"/>
      <c r="FF13" s="10" t="s">
        <v>5</v>
      </c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 t="s">
        <v>6</v>
      </c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 t="s">
        <v>7</v>
      </c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 t="s">
        <v>8</v>
      </c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1"/>
      <c r="IT13" s="10"/>
      <c r="IU13" s="10"/>
      <c r="IV13" s="10"/>
    </row>
    <row r="14" spans="1:256" s="3" customFormat="1" ht="70.5">
      <c r="A14" s="42">
        <v>1</v>
      </c>
      <c r="B14" s="110">
        <v>179</v>
      </c>
      <c r="C14" s="111" t="s">
        <v>276</v>
      </c>
      <c r="D14" s="79" t="s">
        <v>31</v>
      </c>
      <c r="E14" s="112" t="s">
        <v>277</v>
      </c>
      <c r="F14" s="113" t="s">
        <v>278</v>
      </c>
      <c r="G14" s="76">
        <v>1</v>
      </c>
      <c r="H14" s="58">
        <f aca="true" t="shared" si="0" ref="H14:H25">IF(AND(G14&lt;=20,G14&gt;=1),IF(G14=1,25,IF(G14=2,22,IF(G14=3,20,IF(G14=4,18,21-G14)))),0)</f>
        <v>25</v>
      </c>
      <c r="I14" s="59">
        <f aca="true" t="shared" si="1" ref="I14:I25">IF(AND(G14&lt;=40,G14&gt;=1),IF(G14=1,45,IF(G14=2,42,IF(G14=3,40,IF(G14=4,38,41-G14)))),0)</f>
        <v>45</v>
      </c>
      <c r="J14" s="66">
        <v>1</v>
      </c>
      <c r="K14" s="58">
        <f aca="true" t="shared" si="2" ref="K14:K25">IF(AND(J14&lt;=20,J14&gt;=1),IF(J14=1,25,IF(J14=2,22,IF(J14=3,20,IF(J14=4,18,21-J14)))),0)</f>
        <v>25</v>
      </c>
      <c r="L14" s="59">
        <f aca="true" t="shared" si="3" ref="L14:L25">IF(AND(J14&lt;=40,J14&gt;=1),IF(J14=1,45,IF(J14=2,42,IF(J14=3,40,IF(J14=4,38,41-J14)))),0)</f>
        <v>45</v>
      </c>
      <c r="M14" s="43">
        <f aca="true" t="shared" si="4" ref="M14:M25">H14+K14</f>
        <v>50</v>
      </c>
      <c r="N14" s="18"/>
      <c r="O14" s="19"/>
      <c r="P14" s="20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19"/>
      <c r="IT14" s="19"/>
      <c r="IU14" s="19"/>
      <c r="IV14" s="19"/>
    </row>
    <row r="15" spans="1:256" s="3" customFormat="1" ht="70.5">
      <c r="A15" s="42">
        <v>2</v>
      </c>
      <c r="B15" s="110">
        <v>5</v>
      </c>
      <c r="C15" s="111" t="s">
        <v>251</v>
      </c>
      <c r="D15" s="79" t="s">
        <v>77</v>
      </c>
      <c r="E15" s="112" t="s">
        <v>40</v>
      </c>
      <c r="F15" s="113" t="s">
        <v>111</v>
      </c>
      <c r="G15" s="76">
        <v>2</v>
      </c>
      <c r="H15" s="58">
        <f t="shared" si="0"/>
        <v>22</v>
      </c>
      <c r="I15" s="59">
        <f t="shared" si="1"/>
        <v>42</v>
      </c>
      <c r="J15" s="66">
        <v>2</v>
      </c>
      <c r="K15" s="58">
        <f t="shared" si="2"/>
        <v>22</v>
      </c>
      <c r="L15" s="59">
        <f t="shared" si="3"/>
        <v>42</v>
      </c>
      <c r="M15" s="43">
        <f t="shared" si="4"/>
        <v>44</v>
      </c>
      <c r="N15" s="18"/>
      <c r="O15" s="19"/>
      <c r="P15" s="20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19"/>
      <c r="IT15" s="19"/>
      <c r="IU15" s="19"/>
      <c r="IV15" s="19"/>
    </row>
    <row r="16" spans="1:256" s="3" customFormat="1" ht="70.5">
      <c r="A16" s="42">
        <v>3</v>
      </c>
      <c r="B16" s="110">
        <v>611</v>
      </c>
      <c r="C16" s="111" t="s">
        <v>283</v>
      </c>
      <c r="D16" s="79" t="s">
        <v>31</v>
      </c>
      <c r="E16" s="112" t="s">
        <v>42</v>
      </c>
      <c r="F16" s="113" t="s">
        <v>33</v>
      </c>
      <c r="G16" s="76">
        <v>3</v>
      </c>
      <c r="H16" s="58">
        <f t="shared" si="0"/>
        <v>20</v>
      </c>
      <c r="I16" s="59">
        <f t="shared" si="1"/>
        <v>40</v>
      </c>
      <c r="J16" s="66">
        <v>3</v>
      </c>
      <c r="K16" s="58">
        <f t="shared" si="2"/>
        <v>20</v>
      </c>
      <c r="L16" s="59">
        <f t="shared" si="3"/>
        <v>40</v>
      </c>
      <c r="M16" s="43">
        <f t="shared" si="4"/>
        <v>40</v>
      </c>
      <c r="N16" s="18"/>
      <c r="O16" s="19"/>
      <c r="P16" s="20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19"/>
      <c r="IT16" s="19"/>
      <c r="IU16" s="19"/>
      <c r="IV16" s="19"/>
    </row>
    <row r="17" spans="1:256" s="3" customFormat="1" ht="70.5">
      <c r="A17" s="42">
        <v>4</v>
      </c>
      <c r="B17" s="110">
        <v>956</v>
      </c>
      <c r="C17" s="111" t="s">
        <v>254</v>
      </c>
      <c r="D17" s="79" t="s">
        <v>79</v>
      </c>
      <c r="E17" s="112" t="s">
        <v>284</v>
      </c>
      <c r="F17" s="113" t="s">
        <v>98</v>
      </c>
      <c r="G17" s="76">
        <v>4</v>
      </c>
      <c r="H17" s="58">
        <f t="shared" si="0"/>
        <v>18</v>
      </c>
      <c r="I17" s="59">
        <f t="shared" si="1"/>
        <v>38</v>
      </c>
      <c r="J17" s="66">
        <v>4</v>
      </c>
      <c r="K17" s="58">
        <f t="shared" si="2"/>
        <v>18</v>
      </c>
      <c r="L17" s="59">
        <f t="shared" si="3"/>
        <v>38</v>
      </c>
      <c r="M17" s="43">
        <f t="shared" si="4"/>
        <v>36</v>
      </c>
      <c r="N17" s="18"/>
      <c r="O17" s="19"/>
      <c r="P17" s="20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19"/>
      <c r="IT17" s="19"/>
      <c r="IU17" s="19"/>
      <c r="IV17" s="19"/>
    </row>
    <row r="18" spans="1:256" s="3" customFormat="1" ht="70.5">
      <c r="A18" s="42">
        <v>5</v>
      </c>
      <c r="B18" s="110">
        <v>25</v>
      </c>
      <c r="C18" s="111" t="s">
        <v>270</v>
      </c>
      <c r="D18" s="79" t="s">
        <v>31</v>
      </c>
      <c r="E18" s="112" t="s">
        <v>271</v>
      </c>
      <c r="F18" s="113" t="s">
        <v>272</v>
      </c>
      <c r="G18" s="76">
        <v>5</v>
      </c>
      <c r="H18" s="58">
        <f t="shared" si="0"/>
        <v>16</v>
      </c>
      <c r="I18" s="59">
        <f t="shared" si="1"/>
        <v>36</v>
      </c>
      <c r="J18" s="66">
        <v>5</v>
      </c>
      <c r="K18" s="58">
        <f t="shared" si="2"/>
        <v>16</v>
      </c>
      <c r="L18" s="59">
        <f t="shared" si="3"/>
        <v>36</v>
      </c>
      <c r="M18" s="43">
        <f t="shared" si="4"/>
        <v>32</v>
      </c>
      <c r="N18" s="18"/>
      <c r="O18" s="19"/>
      <c r="P18" s="20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19"/>
      <c r="IT18" s="19"/>
      <c r="IU18" s="19"/>
      <c r="IV18" s="19"/>
    </row>
    <row r="19" spans="1:256" s="3" customFormat="1" ht="70.5">
      <c r="A19" s="42">
        <v>6</v>
      </c>
      <c r="B19" s="110">
        <v>39</v>
      </c>
      <c r="C19" s="111" t="s">
        <v>273</v>
      </c>
      <c r="D19" s="79" t="s">
        <v>31</v>
      </c>
      <c r="E19" s="112" t="s">
        <v>34</v>
      </c>
      <c r="F19" s="113" t="s">
        <v>33</v>
      </c>
      <c r="G19" s="76">
        <v>6</v>
      </c>
      <c r="H19" s="58">
        <f t="shared" si="0"/>
        <v>15</v>
      </c>
      <c r="I19" s="59">
        <f t="shared" si="1"/>
        <v>35</v>
      </c>
      <c r="J19" s="66">
        <v>6</v>
      </c>
      <c r="K19" s="58">
        <f t="shared" si="2"/>
        <v>15</v>
      </c>
      <c r="L19" s="59">
        <f t="shared" si="3"/>
        <v>35</v>
      </c>
      <c r="M19" s="43">
        <f t="shared" si="4"/>
        <v>30</v>
      </c>
      <c r="N19" s="18"/>
      <c r="O19" s="19"/>
      <c r="P19" s="20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19"/>
      <c r="IT19" s="19"/>
      <c r="IU19" s="19"/>
      <c r="IV19" s="19"/>
    </row>
    <row r="20" spans="1:256" s="3" customFormat="1" ht="70.5">
      <c r="A20" s="42">
        <v>7</v>
      </c>
      <c r="B20" s="110">
        <v>313</v>
      </c>
      <c r="C20" s="111" t="s">
        <v>281</v>
      </c>
      <c r="D20" s="79" t="s">
        <v>31</v>
      </c>
      <c r="E20" s="112" t="s">
        <v>40</v>
      </c>
      <c r="F20" s="113" t="s">
        <v>33</v>
      </c>
      <c r="G20" s="76">
        <v>7</v>
      </c>
      <c r="H20" s="58">
        <f t="shared" si="0"/>
        <v>14</v>
      </c>
      <c r="I20" s="59">
        <f t="shared" si="1"/>
        <v>34</v>
      </c>
      <c r="J20" s="66">
        <v>7</v>
      </c>
      <c r="K20" s="58">
        <f t="shared" si="2"/>
        <v>14</v>
      </c>
      <c r="L20" s="59">
        <f t="shared" si="3"/>
        <v>34</v>
      </c>
      <c r="M20" s="43">
        <f t="shared" si="4"/>
        <v>28</v>
      </c>
      <c r="N20" s="18"/>
      <c r="O20" s="19"/>
      <c r="P20" s="20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19"/>
      <c r="IT20" s="19"/>
      <c r="IU20" s="19"/>
      <c r="IV20" s="19"/>
    </row>
    <row r="21" spans="1:256" s="3" customFormat="1" ht="70.5">
      <c r="A21" s="42">
        <v>8</v>
      </c>
      <c r="B21" s="110">
        <v>104</v>
      </c>
      <c r="C21" s="111" t="s">
        <v>274</v>
      </c>
      <c r="D21" s="79" t="s">
        <v>38</v>
      </c>
      <c r="E21" s="112" t="s">
        <v>34</v>
      </c>
      <c r="F21" s="113" t="s">
        <v>275</v>
      </c>
      <c r="G21" s="76">
        <v>8</v>
      </c>
      <c r="H21" s="58">
        <f t="shared" si="0"/>
        <v>13</v>
      </c>
      <c r="I21" s="59">
        <f t="shared" si="1"/>
        <v>33</v>
      </c>
      <c r="J21" s="66">
        <v>8</v>
      </c>
      <c r="K21" s="58">
        <f t="shared" si="2"/>
        <v>13</v>
      </c>
      <c r="L21" s="59">
        <f t="shared" si="3"/>
        <v>33</v>
      </c>
      <c r="M21" s="43">
        <f t="shared" si="4"/>
        <v>26</v>
      </c>
      <c r="N21" s="18"/>
      <c r="O21" s="19"/>
      <c r="P21" s="20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19"/>
      <c r="IT21" s="19"/>
      <c r="IU21" s="19"/>
      <c r="IV21" s="19"/>
    </row>
    <row r="22" spans="1:256" s="3" customFormat="1" ht="70.5">
      <c r="A22" s="42">
        <v>9</v>
      </c>
      <c r="B22" s="110">
        <v>811</v>
      </c>
      <c r="C22" s="111" t="s">
        <v>253</v>
      </c>
      <c r="D22" s="79" t="s">
        <v>31</v>
      </c>
      <c r="E22" s="112" t="s">
        <v>58</v>
      </c>
      <c r="F22" s="113" t="s">
        <v>35</v>
      </c>
      <c r="G22" s="76">
        <v>10</v>
      </c>
      <c r="H22" s="58">
        <f t="shared" si="0"/>
        <v>11</v>
      </c>
      <c r="I22" s="59">
        <f t="shared" si="1"/>
        <v>31</v>
      </c>
      <c r="J22" s="66">
        <v>9</v>
      </c>
      <c r="K22" s="58">
        <f t="shared" si="2"/>
        <v>12</v>
      </c>
      <c r="L22" s="59">
        <f t="shared" si="3"/>
        <v>32</v>
      </c>
      <c r="M22" s="43">
        <f t="shared" si="4"/>
        <v>23</v>
      </c>
      <c r="N22" s="18"/>
      <c r="O22" s="19"/>
      <c r="P22" s="20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19"/>
      <c r="IT22" s="19"/>
      <c r="IU22" s="19"/>
      <c r="IV22" s="19"/>
    </row>
    <row r="23" spans="1:256" s="3" customFormat="1" ht="70.5">
      <c r="A23" s="42">
        <v>10</v>
      </c>
      <c r="B23" s="110">
        <v>232</v>
      </c>
      <c r="C23" s="117" t="s">
        <v>279</v>
      </c>
      <c r="D23" s="79" t="s">
        <v>31</v>
      </c>
      <c r="E23" s="112" t="s">
        <v>280</v>
      </c>
      <c r="F23" s="113" t="s">
        <v>33</v>
      </c>
      <c r="G23" s="76">
        <v>9</v>
      </c>
      <c r="H23" s="58">
        <f t="shared" si="0"/>
        <v>12</v>
      </c>
      <c r="I23" s="59">
        <f t="shared" si="1"/>
        <v>32</v>
      </c>
      <c r="J23" s="66">
        <v>12</v>
      </c>
      <c r="K23" s="58">
        <f t="shared" si="2"/>
        <v>9</v>
      </c>
      <c r="L23" s="59">
        <f t="shared" si="3"/>
        <v>29</v>
      </c>
      <c r="M23" s="43">
        <f t="shared" si="4"/>
        <v>21</v>
      </c>
      <c r="N23" s="18"/>
      <c r="O23" s="19"/>
      <c r="P23" s="20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19"/>
      <c r="IT23" s="19"/>
      <c r="IU23" s="19"/>
      <c r="IV23" s="19"/>
    </row>
    <row r="24" spans="1:256" s="3" customFormat="1" ht="70.5">
      <c r="A24" s="42">
        <v>11</v>
      </c>
      <c r="B24" s="110">
        <v>82</v>
      </c>
      <c r="C24" s="111" t="s">
        <v>252</v>
      </c>
      <c r="D24" s="79" t="s">
        <v>79</v>
      </c>
      <c r="E24" s="112" t="s">
        <v>243</v>
      </c>
      <c r="F24" s="113" t="s">
        <v>244</v>
      </c>
      <c r="G24" s="76">
        <v>11</v>
      </c>
      <c r="H24" s="58">
        <f t="shared" si="0"/>
        <v>10</v>
      </c>
      <c r="I24" s="59">
        <f t="shared" si="1"/>
        <v>30</v>
      </c>
      <c r="J24" s="66">
        <v>10</v>
      </c>
      <c r="K24" s="58">
        <f t="shared" si="2"/>
        <v>11</v>
      </c>
      <c r="L24" s="59">
        <f t="shared" si="3"/>
        <v>31</v>
      </c>
      <c r="M24" s="43">
        <f t="shared" si="4"/>
        <v>21</v>
      </c>
      <c r="N24" s="18"/>
      <c r="O24" s="19"/>
      <c r="P24" s="20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19"/>
      <c r="IT24" s="19"/>
      <c r="IU24" s="19"/>
      <c r="IV24" s="19"/>
    </row>
    <row r="25" spans="1:256" s="3" customFormat="1" ht="70.5">
      <c r="A25" s="42">
        <v>12</v>
      </c>
      <c r="B25" s="110">
        <v>321</v>
      </c>
      <c r="C25" s="111" t="s">
        <v>282</v>
      </c>
      <c r="D25" s="79" t="s">
        <v>31</v>
      </c>
      <c r="E25" s="112" t="s">
        <v>42</v>
      </c>
      <c r="F25" s="113" t="s">
        <v>33</v>
      </c>
      <c r="G25" s="76">
        <v>12</v>
      </c>
      <c r="H25" s="58">
        <f t="shared" si="0"/>
        <v>9</v>
      </c>
      <c r="I25" s="59">
        <f t="shared" si="1"/>
        <v>29</v>
      </c>
      <c r="J25" s="66">
        <v>11</v>
      </c>
      <c r="K25" s="58">
        <f t="shared" si="2"/>
        <v>10</v>
      </c>
      <c r="L25" s="59">
        <f t="shared" si="3"/>
        <v>30</v>
      </c>
      <c r="M25" s="43">
        <f t="shared" si="4"/>
        <v>19</v>
      </c>
      <c r="N25" s="18"/>
      <c r="O25" s="19"/>
      <c r="P25" s="20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19"/>
      <c r="IT25" s="19"/>
      <c r="IU25" s="19"/>
      <c r="IV25" s="19"/>
    </row>
    <row r="26" spans="1:256" ht="69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5"/>
      <c r="O26" s="4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4"/>
      <c r="DZ26" s="4"/>
      <c r="EA26" s="4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6"/>
      <c r="ET26" s="6"/>
      <c r="EU26" s="6"/>
      <c r="EV26" s="6"/>
      <c r="EW26" s="6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40" customFormat="1" ht="69.75" customHeight="1">
      <c r="A27" s="36"/>
      <c r="B27" s="36"/>
      <c r="C27" s="36"/>
      <c r="D27" s="36"/>
      <c r="E27" s="36"/>
      <c r="F27" s="36"/>
      <c r="G27" s="37"/>
      <c r="H27" s="38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8"/>
      <c r="DS27" s="38"/>
      <c r="DT27" s="38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9"/>
      <c r="EM27" s="39"/>
      <c r="EN27" s="39"/>
      <c r="EO27" s="39"/>
      <c r="EP27" s="39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</row>
    <row r="28" spans="1:256" s="40" customFormat="1" ht="69.75" customHeight="1">
      <c r="A28" s="142" t="s">
        <v>46</v>
      </c>
      <c r="B28" s="142"/>
      <c r="C28" s="142"/>
      <c r="D28" s="142"/>
      <c r="E28" s="142"/>
      <c r="F28" s="142"/>
      <c r="G28" s="37"/>
      <c r="H28" s="38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8"/>
      <c r="DS28" s="38"/>
      <c r="DT28" s="38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9"/>
      <c r="EM28" s="39"/>
      <c r="EN28" s="39"/>
      <c r="EO28" s="39"/>
      <c r="EP28" s="39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256" s="40" customFormat="1" ht="69.75" customHeight="1">
      <c r="A29" s="36"/>
      <c r="B29" s="36"/>
      <c r="C29" s="36"/>
      <c r="D29" s="36"/>
      <c r="E29" s="36"/>
      <c r="F29" s="36"/>
      <c r="G29" s="37"/>
      <c r="H29" s="38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8"/>
      <c r="DS29" s="38"/>
      <c r="DT29" s="38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9"/>
      <c r="EM29" s="39"/>
      <c r="EN29" s="39"/>
      <c r="EO29" s="39"/>
      <c r="EP29" s="39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256" s="40" customFormat="1" ht="69.75" customHeight="1">
      <c r="A30" s="142" t="s">
        <v>45</v>
      </c>
      <c r="B30" s="142"/>
      <c r="C30" s="142"/>
      <c r="D30" s="142"/>
      <c r="E30" s="142"/>
      <c r="F30" s="142"/>
      <c r="G30" s="37"/>
      <c r="H30" s="38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8"/>
      <c r="DS30" s="38"/>
      <c r="DT30" s="38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9"/>
      <c r="EM30" s="39"/>
      <c r="EN30" s="39"/>
      <c r="EO30" s="39"/>
      <c r="EP30" s="39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256" s="40" customFormat="1" ht="69.75" customHeight="1">
      <c r="A31" s="36"/>
      <c r="B31" s="41"/>
      <c r="C31" s="41"/>
      <c r="D31" s="41"/>
      <c r="E31" s="41"/>
      <c r="F31" s="41"/>
      <c r="G31" s="37"/>
      <c r="H31" s="38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8"/>
      <c r="DS31" s="38"/>
      <c r="DT31" s="38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9"/>
      <c r="EM31" s="39"/>
      <c r="EN31" s="39"/>
      <c r="EO31" s="39"/>
      <c r="EP31" s="39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256" ht="69.7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5"/>
      <c r="O32" s="4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4"/>
      <c r="DZ32" s="4"/>
      <c r="EA32" s="4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6"/>
      <c r="ET32" s="6"/>
      <c r="EU32" s="6"/>
      <c r="EV32" s="6"/>
      <c r="EW32" s="6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69.7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5"/>
      <c r="O33" s="4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4"/>
      <c r="DZ33" s="4"/>
      <c r="EA33" s="4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6"/>
      <c r="ET33" s="6"/>
      <c r="EU33" s="6"/>
      <c r="EV33" s="6"/>
      <c r="EW33" s="6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69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5"/>
      <c r="O34" s="4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4"/>
      <c r="DZ34" s="4"/>
      <c r="EA34" s="4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6"/>
      <c r="ET34" s="6"/>
      <c r="EU34" s="6"/>
      <c r="EV34" s="6"/>
      <c r="EW34" s="6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69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5"/>
      <c r="O35" s="4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4"/>
      <c r="DZ35" s="4"/>
      <c r="EA35" s="4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6"/>
      <c r="ET35" s="6"/>
      <c r="EU35" s="6"/>
      <c r="EV35" s="6"/>
      <c r="EW35" s="6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69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5"/>
      <c r="O36" s="4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4"/>
      <c r="DZ36" s="4"/>
      <c r="EA36" s="4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6"/>
      <c r="ET36" s="6"/>
      <c r="EU36" s="6"/>
      <c r="EV36" s="6"/>
      <c r="EW36" s="6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69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5"/>
      <c r="O37" s="4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4"/>
      <c r="DZ37" s="4"/>
      <c r="EA37" s="4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6"/>
      <c r="ET37" s="6"/>
      <c r="EU37" s="6"/>
      <c r="EV37" s="6"/>
      <c r="EW37" s="6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69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5"/>
      <c r="O38" s="4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4"/>
      <c r="DZ38" s="4"/>
      <c r="EA38" s="4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6"/>
      <c r="ET38" s="6"/>
      <c r="EU38" s="6"/>
      <c r="EV38" s="6"/>
      <c r="EW38" s="6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ht="69.75" customHeight="1"/>
    <row r="40" ht="69.75" customHeight="1"/>
    <row r="41" ht="69.75" customHeight="1"/>
    <row r="42" ht="69.75" customHeight="1"/>
    <row r="43" ht="69.75" customHeight="1"/>
  </sheetData>
  <sheetProtection formatCells="0" formatColumns="0" formatRows="0" insertColumns="0" insertRows="0" insertHyperlinks="0" deleteColumns="0" deleteRows="0" autoFilter="0" pivotTables="0"/>
  <mergeCells count="22">
    <mergeCell ref="E11:E13"/>
    <mergeCell ref="F11:F13"/>
    <mergeCell ref="K12:K13"/>
    <mergeCell ref="L12:L13"/>
    <mergeCell ref="A28:F28"/>
    <mergeCell ref="A30:F30"/>
    <mergeCell ref="G11:I11"/>
    <mergeCell ref="J11:L11"/>
    <mergeCell ref="A11:A13"/>
    <mergeCell ref="B11:B13"/>
    <mergeCell ref="C11:C13"/>
    <mergeCell ref="D11:D13"/>
    <mergeCell ref="A6:M6"/>
    <mergeCell ref="A8:M8"/>
    <mergeCell ref="A9:M9"/>
    <mergeCell ref="A10:M10"/>
    <mergeCell ref="M11:M13"/>
    <mergeCell ref="N11:N13"/>
    <mergeCell ref="G12:G13"/>
    <mergeCell ref="H12:H13"/>
    <mergeCell ref="I12:I13"/>
    <mergeCell ref="J12:J13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4:J25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G14:G25">
      <formula1>1</formula1>
      <formula2>60</formula2>
    </dataValidation>
  </dataValidations>
  <printOptions horizontalCentered="1"/>
  <pageMargins left="0.6299212598425197" right="0.2362204724409449" top="0.15748031496062992" bottom="0.35433070866141736" header="0.5118110236220472" footer="0.5118110236220472"/>
  <pageSetup fitToHeight="2" fitToWidth="1" horizontalDpi="600" verticalDpi="600" orientation="landscape" paperSize="9" scale="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27"/>
  <sheetViews>
    <sheetView zoomScale="90" zoomScaleNormal="90" zoomScalePageLayoutView="0" workbookViewId="0" topLeftCell="A1">
      <selection activeCell="D31" sqref="D31"/>
    </sheetView>
  </sheetViews>
  <sheetFormatPr defaultColWidth="9.140625" defaultRowHeight="12.75"/>
  <cols>
    <col min="7" max="7" width="43.7109375" style="0" customWidth="1"/>
    <col min="8" max="8" width="57.140625" style="0" customWidth="1"/>
  </cols>
  <sheetData>
    <row r="5" spans="1:8" ht="15.75">
      <c r="A5" s="125" t="s">
        <v>122</v>
      </c>
      <c r="B5" s="125"/>
      <c r="C5" s="125"/>
      <c r="D5" s="125"/>
      <c r="E5" s="125"/>
      <c r="F5" s="125"/>
      <c r="G5" s="125"/>
      <c r="H5" s="125"/>
    </row>
    <row r="6" spans="2:8" ht="15.75">
      <c r="B6" s="85"/>
      <c r="C6" s="85"/>
      <c r="D6" s="85"/>
      <c r="E6" s="85"/>
      <c r="F6" s="85"/>
      <c r="G6" s="85"/>
      <c r="H6" s="85"/>
    </row>
    <row r="7" spans="1:8" ht="15.75">
      <c r="A7" s="125" t="s">
        <v>69</v>
      </c>
      <c r="B7" s="125"/>
      <c r="C7" s="125"/>
      <c r="D7" s="125"/>
      <c r="E7" s="125"/>
      <c r="F7" s="125"/>
      <c r="G7" s="125"/>
      <c r="H7" s="125"/>
    </row>
    <row r="8" spans="2:8" ht="15.75">
      <c r="B8" s="85"/>
      <c r="C8" s="85"/>
      <c r="D8" s="85"/>
      <c r="E8" s="85"/>
      <c r="F8" s="85"/>
      <c r="G8" s="85"/>
      <c r="H8" s="85"/>
    </row>
    <row r="9" spans="1:8" ht="15.75">
      <c r="A9" s="126" t="s">
        <v>130</v>
      </c>
      <c r="B9" s="126"/>
      <c r="C9" s="126"/>
      <c r="D9" s="126"/>
      <c r="E9" s="126"/>
      <c r="F9" s="126"/>
      <c r="G9" s="126"/>
      <c r="H9" s="126"/>
    </row>
    <row r="10" spans="2:8" ht="15.75">
      <c r="B10" s="85"/>
      <c r="C10" s="85"/>
      <c r="D10" s="85"/>
      <c r="E10" s="85"/>
      <c r="F10" s="85"/>
      <c r="G10" s="85"/>
      <c r="H10" s="85"/>
    </row>
    <row r="11" spans="1:8" ht="12.75">
      <c r="A11" s="97" t="s">
        <v>27</v>
      </c>
      <c r="B11" s="97" t="s">
        <v>72</v>
      </c>
      <c r="C11" s="127" t="s">
        <v>71</v>
      </c>
      <c r="D11" s="128"/>
      <c r="E11" s="127" t="s">
        <v>70</v>
      </c>
      <c r="F11" s="128"/>
      <c r="G11" s="97" t="s">
        <v>59</v>
      </c>
      <c r="H11" s="97" t="s">
        <v>61</v>
      </c>
    </row>
    <row r="12" spans="1:8" ht="12.75">
      <c r="A12" s="96"/>
      <c r="B12" s="98" t="s">
        <v>73</v>
      </c>
      <c r="C12" s="98" t="s">
        <v>9</v>
      </c>
      <c r="D12" s="98" t="s">
        <v>15</v>
      </c>
      <c r="E12" s="98" t="s">
        <v>9</v>
      </c>
      <c r="F12" s="98" t="s">
        <v>15</v>
      </c>
      <c r="G12" s="98"/>
      <c r="H12" s="98"/>
    </row>
    <row r="13" spans="1:8" ht="15.75">
      <c r="A13" s="99">
        <v>1</v>
      </c>
      <c r="B13" s="90">
        <f aca="true" t="shared" si="0" ref="B13:B21">SUM(D13,F13)</f>
        <v>435</v>
      </c>
      <c r="C13" s="90">
        <v>1</v>
      </c>
      <c r="D13" s="90">
        <v>213</v>
      </c>
      <c r="E13" s="90">
        <v>1</v>
      </c>
      <c r="F13" s="90">
        <v>222</v>
      </c>
      <c r="G13" s="88" t="s">
        <v>40</v>
      </c>
      <c r="H13" s="89" t="s">
        <v>41</v>
      </c>
    </row>
    <row r="14" spans="1:8" ht="15.75">
      <c r="A14" s="99">
        <v>2</v>
      </c>
      <c r="B14" s="90">
        <f t="shared" si="0"/>
        <v>417</v>
      </c>
      <c r="C14" s="90">
        <v>2</v>
      </c>
      <c r="D14" s="90">
        <v>208</v>
      </c>
      <c r="E14" s="90">
        <v>3</v>
      </c>
      <c r="F14" s="90">
        <v>209</v>
      </c>
      <c r="G14" s="120" t="s">
        <v>62</v>
      </c>
      <c r="H14" s="89" t="s">
        <v>129</v>
      </c>
    </row>
    <row r="15" spans="1:8" ht="15.75">
      <c r="A15" s="99">
        <v>3</v>
      </c>
      <c r="B15" s="90">
        <f t="shared" si="0"/>
        <v>209</v>
      </c>
      <c r="C15" s="90"/>
      <c r="D15" s="90"/>
      <c r="E15" s="90">
        <v>2</v>
      </c>
      <c r="F15" s="90">
        <v>209</v>
      </c>
      <c r="G15" s="88" t="s">
        <v>127</v>
      </c>
      <c r="H15" s="89" t="s">
        <v>128</v>
      </c>
    </row>
    <row r="16" spans="1:8" ht="15.75">
      <c r="A16" s="99">
        <v>4</v>
      </c>
      <c r="B16" s="90">
        <f t="shared" si="0"/>
        <v>176</v>
      </c>
      <c r="C16" s="90">
        <v>3</v>
      </c>
      <c r="D16" s="90">
        <v>176</v>
      </c>
      <c r="E16" s="90"/>
      <c r="F16" s="90"/>
      <c r="G16" s="88" t="s">
        <v>34</v>
      </c>
      <c r="H16" s="89" t="s">
        <v>286</v>
      </c>
    </row>
    <row r="17" spans="1:8" ht="15.75">
      <c r="A17" s="99">
        <v>5</v>
      </c>
      <c r="B17" s="90">
        <f t="shared" si="0"/>
        <v>134</v>
      </c>
      <c r="C17" s="90">
        <v>4</v>
      </c>
      <c r="D17" s="90">
        <v>134</v>
      </c>
      <c r="E17" s="90"/>
      <c r="F17" s="90"/>
      <c r="G17" s="88" t="s">
        <v>63</v>
      </c>
      <c r="H17" s="89" t="s">
        <v>32</v>
      </c>
    </row>
    <row r="18" spans="1:8" ht="15.75">
      <c r="A18" s="99">
        <v>6</v>
      </c>
      <c r="B18" s="90">
        <f t="shared" si="0"/>
        <v>106</v>
      </c>
      <c r="C18" s="90">
        <v>5</v>
      </c>
      <c r="D18" s="90">
        <v>106</v>
      </c>
      <c r="E18" s="90"/>
      <c r="F18" s="90"/>
      <c r="G18" s="88" t="s">
        <v>64</v>
      </c>
      <c r="H18" s="89" t="s">
        <v>256</v>
      </c>
    </row>
    <row r="19" spans="1:8" ht="15.75">
      <c r="A19" s="99">
        <v>7</v>
      </c>
      <c r="B19" s="90">
        <f t="shared" si="0"/>
        <v>105</v>
      </c>
      <c r="C19" s="90">
        <v>6</v>
      </c>
      <c r="D19" s="90">
        <v>105</v>
      </c>
      <c r="E19" s="90"/>
      <c r="F19" s="90"/>
      <c r="G19" s="88" t="s">
        <v>255</v>
      </c>
      <c r="H19" s="89" t="s">
        <v>225</v>
      </c>
    </row>
    <row r="20" spans="1:8" ht="15.75">
      <c r="A20" s="99">
        <v>8</v>
      </c>
      <c r="B20" s="90">
        <f t="shared" si="0"/>
        <v>38</v>
      </c>
      <c r="C20" s="90">
        <v>7</v>
      </c>
      <c r="D20" s="90">
        <v>38</v>
      </c>
      <c r="E20" s="90"/>
      <c r="F20" s="90"/>
      <c r="G20" s="88" t="s">
        <v>58</v>
      </c>
      <c r="H20" s="89" t="s">
        <v>35</v>
      </c>
    </row>
    <row r="21" spans="1:8" ht="15.75">
      <c r="A21" s="99">
        <v>9</v>
      </c>
      <c r="B21" s="90">
        <f t="shared" si="0"/>
        <v>35</v>
      </c>
      <c r="C21" s="90">
        <v>8</v>
      </c>
      <c r="D21" s="90">
        <v>35</v>
      </c>
      <c r="E21" s="90"/>
      <c r="F21" s="90"/>
      <c r="G21" s="88" t="s">
        <v>257</v>
      </c>
      <c r="H21" s="89" t="s">
        <v>220</v>
      </c>
    </row>
    <row r="22" spans="2:8" ht="15.75">
      <c r="B22" s="85"/>
      <c r="C22" s="85"/>
      <c r="D22" s="85"/>
      <c r="E22" s="85"/>
      <c r="F22" s="85"/>
      <c r="G22" s="85"/>
      <c r="H22" s="85"/>
    </row>
    <row r="23" spans="2:8" ht="15.75">
      <c r="B23" s="85"/>
      <c r="C23" s="85"/>
      <c r="D23" s="85"/>
      <c r="E23" s="85"/>
      <c r="F23" s="85"/>
      <c r="G23" s="85"/>
      <c r="H23" s="85"/>
    </row>
    <row r="24" spans="1:8" ht="15.75">
      <c r="A24" s="123" t="s">
        <v>74</v>
      </c>
      <c r="B24" s="123"/>
      <c r="C24" s="123"/>
      <c r="D24" s="123"/>
      <c r="E24" s="123"/>
      <c r="F24" s="123"/>
      <c r="G24" s="123"/>
      <c r="H24" s="123"/>
    </row>
    <row r="25" spans="2:8" ht="15.75">
      <c r="B25" s="85"/>
      <c r="C25" s="85"/>
      <c r="D25" s="85"/>
      <c r="E25" s="85"/>
      <c r="F25" s="85"/>
      <c r="G25" s="85"/>
      <c r="H25" s="85"/>
    </row>
    <row r="26" spans="1:8" ht="15.75">
      <c r="A26" s="123" t="s">
        <v>75</v>
      </c>
      <c r="B26" s="123"/>
      <c r="C26" s="123"/>
      <c r="D26" s="123"/>
      <c r="E26" s="123"/>
      <c r="F26" s="123"/>
      <c r="G26" s="123"/>
      <c r="H26" s="123"/>
    </row>
    <row r="27" spans="2:8" ht="15.75">
      <c r="B27" s="85"/>
      <c r="C27" s="85"/>
      <c r="D27" s="85"/>
      <c r="E27" s="85"/>
      <c r="F27" s="85"/>
      <c r="G27" s="85"/>
      <c r="H27" s="85"/>
    </row>
  </sheetData>
  <sheetProtection/>
  <mergeCells count="7">
    <mergeCell ref="A26:H26"/>
    <mergeCell ref="A9:H9"/>
    <mergeCell ref="A7:H7"/>
    <mergeCell ref="A5:H5"/>
    <mergeCell ref="C11:D11"/>
    <mergeCell ref="E11:F11"/>
    <mergeCell ref="A24:H24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2:IV43"/>
  <sheetViews>
    <sheetView zoomScale="20" zoomScaleNormal="20" zoomScaleSheetLayoutView="20" zoomScalePageLayoutView="75" workbookViewId="0" topLeftCell="A1">
      <selection activeCell="A10" sqref="A10:M10"/>
    </sheetView>
  </sheetViews>
  <sheetFormatPr defaultColWidth="0" defaultRowHeight="12.75"/>
  <cols>
    <col min="1" max="1" width="29.8515625" style="24" customWidth="1"/>
    <col min="2" max="2" width="33.57421875" style="24" customWidth="1"/>
    <col min="3" max="3" width="124.140625" style="24" customWidth="1"/>
    <col min="4" max="4" width="25.140625" style="24" customWidth="1"/>
    <col min="5" max="5" width="232.00390625" style="24" customWidth="1"/>
    <col min="6" max="6" width="255.7109375" style="24" customWidth="1"/>
    <col min="7" max="7" width="28.7109375" style="24" customWidth="1"/>
    <col min="8" max="9" width="27.00390625" style="24" customWidth="1"/>
    <col min="10" max="10" width="28.57421875" style="24" customWidth="1"/>
    <col min="11" max="12" width="27.00390625" style="24" customWidth="1"/>
    <col min="13" max="13" width="34.8515625" style="24" customWidth="1"/>
    <col min="14" max="14" width="0.71875" style="1" hidden="1" customWidth="1"/>
    <col min="15" max="15" width="0" style="0" hidden="1" customWidth="1"/>
    <col min="16" max="16" width="7.57421875" style="1" hidden="1" customWidth="1"/>
    <col min="17" max="128" width="7.140625" style="1" hidden="1" customWidth="1"/>
    <col min="129" max="131" width="0" style="0" hidden="1" customWidth="1"/>
    <col min="132" max="145" width="8.57421875" style="1" hidden="1" customWidth="1"/>
    <col min="146" max="147" width="7.140625" style="1" hidden="1" customWidth="1"/>
    <col min="148" max="148" width="8.57421875" style="1" hidden="1" customWidth="1"/>
    <col min="149" max="149" width="8.7109375" style="2" hidden="1" customWidth="1"/>
    <col min="150" max="150" width="6.140625" style="2" hidden="1" customWidth="1"/>
    <col min="151" max="151" width="8.00390625" style="2" hidden="1" customWidth="1"/>
    <col min="152" max="152" width="3.7109375" style="2" hidden="1" customWidth="1"/>
    <col min="153" max="153" width="9.140625" style="2" hidden="1" customWidth="1"/>
    <col min="154" max="154" width="10.00390625" style="1" hidden="1" customWidth="1"/>
    <col min="155" max="155" width="8.140625" style="1" hidden="1" customWidth="1"/>
    <col min="156" max="156" width="7.57421875" style="1" hidden="1" customWidth="1"/>
    <col min="157" max="157" width="9.57421875" style="1" hidden="1" customWidth="1"/>
    <col min="158" max="158" width="5.57421875" style="1" hidden="1" customWidth="1"/>
    <col min="159" max="160" width="5.421875" style="1" hidden="1" customWidth="1"/>
    <col min="161" max="206" width="3.7109375" style="1" hidden="1" customWidth="1"/>
    <col min="207" max="207" width="7.421875" style="1" hidden="1" customWidth="1"/>
    <col min="208" max="228" width="3.7109375" style="1" hidden="1" customWidth="1"/>
    <col min="229" max="229" width="5.421875" style="1" hidden="1" customWidth="1"/>
    <col min="230" max="230" width="5.7109375" style="1" hidden="1" customWidth="1"/>
    <col min="231" max="251" width="3.7109375" style="1" hidden="1" customWidth="1"/>
    <col min="252" max="252" width="5.00390625" style="1" hidden="1" customWidth="1"/>
    <col min="253" max="253" width="5.140625" style="1" hidden="1" customWidth="1"/>
    <col min="254" max="254" width="5.00390625" style="1" hidden="1" customWidth="1"/>
    <col min="255" max="255" width="7.00390625" style="1" hidden="1" customWidth="1"/>
    <col min="256" max="16384" width="7.140625" style="1" hidden="1" customWidth="1"/>
  </cols>
  <sheetData>
    <row r="2" spans="1:256" s="71" customFormat="1" ht="69.75" customHeight="1">
      <c r="A2" s="22"/>
      <c r="B2" s="22"/>
      <c r="C2" s="22"/>
      <c r="D2" s="22"/>
      <c r="E2" s="22"/>
      <c r="F2" s="22"/>
      <c r="G2" s="62"/>
      <c r="H2" s="68"/>
      <c r="I2" s="68"/>
      <c r="J2" s="62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68"/>
      <c r="DU2" s="68"/>
      <c r="DV2" s="68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s="71" customFormat="1" ht="69.75" customHeight="1">
      <c r="A3" s="22"/>
      <c r="B3" s="22"/>
      <c r="C3" s="22"/>
      <c r="D3" s="22"/>
      <c r="E3" s="22"/>
      <c r="F3" s="22"/>
      <c r="G3" s="62"/>
      <c r="H3" s="68"/>
      <c r="I3" s="68"/>
      <c r="J3" s="62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68"/>
      <c r="DU3" s="68"/>
      <c r="DV3" s="68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s="71" customFormat="1" ht="69.75" customHeight="1">
      <c r="A4" s="22"/>
      <c r="B4" s="22"/>
      <c r="C4" s="22"/>
      <c r="D4" s="22"/>
      <c r="E4" s="22"/>
      <c r="F4" s="22"/>
      <c r="G4" s="62"/>
      <c r="H4" s="68"/>
      <c r="I4" s="68"/>
      <c r="J4" s="62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68"/>
      <c r="DU4" s="68"/>
      <c r="DV4" s="68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s="71" customFormat="1" ht="69.75" customHeight="1">
      <c r="A5" s="22"/>
      <c r="B5" s="22"/>
      <c r="C5" s="22"/>
      <c r="D5" s="22"/>
      <c r="E5" s="22"/>
      <c r="F5" s="22"/>
      <c r="G5" s="62"/>
      <c r="H5" s="68"/>
      <c r="I5" s="68"/>
      <c r="J5" s="62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68"/>
      <c r="DU5" s="68"/>
      <c r="DV5" s="68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71" customFormat="1" ht="69.75" customHeight="1">
      <c r="A6" s="141" t="s">
        <v>116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68"/>
      <c r="DU6" s="68"/>
      <c r="DV6" s="68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71" customFormat="1" ht="69.7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68"/>
      <c r="DU7" s="68"/>
      <c r="DV7" s="68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71" customFormat="1" ht="69.75" customHeight="1">
      <c r="A8" s="141" t="s">
        <v>29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68"/>
      <c r="DU8" s="68"/>
      <c r="DV8" s="68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8"/>
      <c r="FA8" s="8"/>
      <c r="FB8" s="8"/>
      <c r="FC8" s="72"/>
      <c r="FD8" s="72"/>
      <c r="FE8" s="72"/>
      <c r="FF8" s="72"/>
      <c r="FG8" s="14"/>
      <c r="FH8" s="14"/>
      <c r="FI8" s="14"/>
      <c r="FJ8" s="14"/>
      <c r="FK8" s="14"/>
      <c r="FL8" s="14" t="s">
        <v>14</v>
      </c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7"/>
      <c r="IS8" s="17"/>
      <c r="IT8" s="17"/>
      <c r="IU8" s="17"/>
      <c r="IV8" s="17"/>
    </row>
    <row r="9" spans="1:256" s="73" customFormat="1" ht="69.75" customHeight="1">
      <c r="A9" s="139" t="s">
        <v>48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69"/>
      <c r="DU9" s="69"/>
      <c r="DV9" s="69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35"/>
      <c r="FA9" s="35" t="s">
        <v>5</v>
      </c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 t="s">
        <v>6</v>
      </c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 t="s">
        <v>7</v>
      </c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 t="s">
        <v>8</v>
      </c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70"/>
      <c r="IS9" s="70"/>
      <c r="IT9" s="70"/>
      <c r="IU9" s="70"/>
      <c r="IV9" s="70"/>
    </row>
    <row r="10" spans="1:256" s="51" customFormat="1" ht="69.75" customHeight="1">
      <c r="A10" s="140" t="s">
        <v>28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54"/>
      <c r="O10" s="48"/>
      <c r="P10" s="55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8"/>
      <c r="DZ10" s="48"/>
      <c r="EA10" s="48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50"/>
      <c r="ET10" s="50"/>
      <c r="EU10" s="50"/>
      <c r="EV10" s="50"/>
      <c r="EW10" s="50"/>
      <c r="EX10" s="49"/>
      <c r="EY10" s="49"/>
      <c r="EZ10" s="49"/>
      <c r="FA10" s="49"/>
      <c r="FB10" s="49"/>
      <c r="FC10" s="49"/>
      <c r="FD10" s="49"/>
      <c r="FE10" s="52">
        <v>1</v>
      </c>
      <c r="FF10" s="52">
        <v>2</v>
      </c>
      <c r="FG10" s="52">
        <v>3</v>
      </c>
      <c r="FH10" s="52">
        <v>4</v>
      </c>
      <c r="FI10" s="52">
        <v>5</v>
      </c>
      <c r="FJ10" s="52">
        <v>6</v>
      </c>
      <c r="FK10" s="52">
        <v>7</v>
      </c>
      <c r="FL10" s="52">
        <v>8</v>
      </c>
      <c r="FM10" s="52">
        <v>9</v>
      </c>
      <c r="FN10" s="52">
        <v>10</v>
      </c>
      <c r="FO10" s="52">
        <v>11</v>
      </c>
      <c r="FP10" s="52">
        <v>12</v>
      </c>
      <c r="FQ10" s="52">
        <v>13</v>
      </c>
      <c r="FR10" s="52">
        <v>14</v>
      </c>
      <c r="FS10" s="52">
        <v>15</v>
      </c>
      <c r="FT10" s="52">
        <v>16</v>
      </c>
      <c r="FU10" s="52">
        <v>17</v>
      </c>
      <c r="FV10" s="52">
        <v>18</v>
      </c>
      <c r="FW10" s="52">
        <v>19</v>
      </c>
      <c r="FX10" s="52">
        <v>20</v>
      </c>
      <c r="FY10" s="52">
        <v>21</v>
      </c>
      <c r="FZ10" s="52" t="s">
        <v>3</v>
      </c>
      <c r="GA10" s="52" t="s">
        <v>17</v>
      </c>
      <c r="GB10" s="52">
        <v>1</v>
      </c>
      <c r="GC10" s="52">
        <v>2</v>
      </c>
      <c r="GD10" s="52">
        <v>3</v>
      </c>
      <c r="GE10" s="52">
        <v>4</v>
      </c>
      <c r="GF10" s="52">
        <v>5</v>
      </c>
      <c r="GG10" s="52">
        <v>6</v>
      </c>
      <c r="GH10" s="52">
        <v>7</v>
      </c>
      <c r="GI10" s="52">
        <v>8</v>
      </c>
      <c r="GJ10" s="52">
        <v>9</v>
      </c>
      <c r="GK10" s="52">
        <v>10</v>
      </c>
      <c r="GL10" s="52">
        <v>11</v>
      </c>
      <c r="GM10" s="52">
        <v>12</v>
      </c>
      <c r="GN10" s="52">
        <v>13</v>
      </c>
      <c r="GO10" s="52">
        <v>14</v>
      </c>
      <c r="GP10" s="52">
        <v>15</v>
      </c>
      <c r="GQ10" s="52">
        <v>16</v>
      </c>
      <c r="GR10" s="52">
        <v>17</v>
      </c>
      <c r="GS10" s="52">
        <v>18</v>
      </c>
      <c r="GT10" s="52">
        <v>19</v>
      </c>
      <c r="GU10" s="52">
        <v>20</v>
      </c>
      <c r="GV10" s="52">
        <v>21</v>
      </c>
      <c r="GW10" s="52" t="s">
        <v>4</v>
      </c>
      <c r="GX10" s="52" t="s">
        <v>16</v>
      </c>
      <c r="GY10" s="52">
        <v>1</v>
      </c>
      <c r="GZ10" s="52">
        <v>2</v>
      </c>
      <c r="HA10" s="52">
        <v>3</v>
      </c>
      <c r="HB10" s="52">
        <v>4</v>
      </c>
      <c r="HC10" s="52">
        <v>5</v>
      </c>
      <c r="HD10" s="52">
        <v>6</v>
      </c>
      <c r="HE10" s="52">
        <v>7</v>
      </c>
      <c r="HF10" s="52">
        <v>8</v>
      </c>
      <c r="HG10" s="52">
        <v>9</v>
      </c>
      <c r="HH10" s="52">
        <v>10</v>
      </c>
      <c r="HI10" s="52">
        <v>11</v>
      </c>
      <c r="HJ10" s="52">
        <v>12</v>
      </c>
      <c r="HK10" s="52">
        <v>13</v>
      </c>
      <c r="HL10" s="52">
        <v>14</v>
      </c>
      <c r="HM10" s="52">
        <v>15</v>
      </c>
      <c r="HN10" s="52">
        <v>16</v>
      </c>
      <c r="HO10" s="52">
        <v>17</v>
      </c>
      <c r="HP10" s="52">
        <v>18</v>
      </c>
      <c r="HQ10" s="52">
        <v>19</v>
      </c>
      <c r="HR10" s="52">
        <v>20</v>
      </c>
      <c r="HS10" s="52">
        <v>21</v>
      </c>
      <c r="HT10" s="52" t="s">
        <v>3</v>
      </c>
      <c r="HU10" s="52" t="s">
        <v>15</v>
      </c>
      <c r="HV10" s="52">
        <v>1</v>
      </c>
      <c r="HW10" s="52">
        <v>2</v>
      </c>
      <c r="HX10" s="52">
        <v>3</v>
      </c>
      <c r="HY10" s="52">
        <v>4</v>
      </c>
      <c r="HZ10" s="52">
        <v>5</v>
      </c>
      <c r="IA10" s="52">
        <v>6</v>
      </c>
      <c r="IB10" s="52">
        <v>7</v>
      </c>
      <c r="IC10" s="52">
        <v>8</v>
      </c>
      <c r="ID10" s="52">
        <v>9</v>
      </c>
      <c r="IE10" s="52">
        <v>10</v>
      </c>
      <c r="IF10" s="52">
        <v>11</v>
      </c>
      <c r="IG10" s="52">
        <v>12</v>
      </c>
      <c r="IH10" s="52">
        <v>13</v>
      </c>
      <c r="II10" s="52">
        <v>14</v>
      </c>
      <c r="IJ10" s="52">
        <v>15</v>
      </c>
      <c r="IK10" s="52">
        <v>16</v>
      </c>
      <c r="IL10" s="52">
        <v>17</v>
      </c>
      <c r="IM10" s="52">
        <v>18</v>
      </c>
      <c r="IN10" s="52">
        <v>19</v>
      </c>
      <c r="IO10" s="52">
        <v>20</v>
      </c>
      <c r="IP10" s="52">
        <v>21</v>
      </c>
      <c r="IQ10" s="52" t="s">
        <v>3</v>
      </c>
      <c r="IR10" s="52" t="s">
        <v>15</v>
      </c>
      <c r="IS10" s="53">
        <f>COUNT(FE10:IR10)</f>
        <v>84</v>
      </c>
      <c r="IT10" s="52" t="s">
        <v>10</v>
      </c>
      <c r="IU10" s="52" t="s">
        <v>11</v>
      </c>
      <c r="IV10" s="56" t="s">
        <v>9</v>
      </c>
    </row>
    <row r="11" spans="1:256" ht="5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8"/>
      <c r="N11" s="12"/>
      <c r="O11" s="4"/>
      <c r="P11" s="13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4"/>
      <c r="DZ11" s="4"/>
      <c r="EA11" s="4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6"/>
      <c r="ET11" s="6"/>
      <c r="EU11" s="6"/>
      <c r="EV11" s="6"/>
      <c r="EW11" s="6"/>
      <c r="EX11" s="5"/>
      <c r="EY11" s="5"/>
      <c r="EZ11" s="5"/>
      <c r="FA11" s="5"/>
      <c r="FB11" s="5"/>
      <c r="FC11" s="5"/>
      <c r="FD11" s="5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1"/>
      <c r="IT11" s="10"/>
      <c r="IU11" s="10"/>
      <c r="IV11" s="14"/>
    </row>
    <row r="12" spans="1:256" ht="5.25" customHeight="1" thickBo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8"/>
      <c r="N12" s="12"/>
      <c r="O12" s="4"/>
      <c r="P12" s="13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4"/>
      <c r="DZ12" s="4"/>
      <c r="EA12" s="4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6"/>
      <c r="ET12" s="6"/>
      <c r="EU12" s="6"/>
      <c r="EV12" s="6"/>
      <c r="EW12" s="6"/>
      <c r="EX12" s="5"/>
      <c r="EY12" s="5"/>
      <c r="EZ12" s="5"/>
      <c r="FA12" s="5"/>
      <c r="FB12" s="5"/>
      <c r="FC12" s="5"/>
      <c r="FD12" s="5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1"/>
      <c r="IT12" s="10"/>
      <c r="IU12" s="10"/>
      <c r="IV12" s="14"/>
    </row>
    <row r="13" spans="1:256" ht="72" customHeight="1" thickBot="1">
      <c r="A13" s="131" t="s">
        <v>20</v>
      </c>
      <c r="B13" s="133" t="s">
        <v>49</v>
      </c>
      <c r="C13" s="133" t="s">
        <v>0</v>
      </c>
      <c r="D13" s="131" t="s">
        <v>24</v>
      </c>
      <c r="E13" s="131" t="s">
        <v>22</v>
      </c>
      <c r="F13" s="131" t="s">
        <v>23</v>
      </c>
      <c r="G13" s="136" t="s">
        <v>1</v>
      </c>
      <c r="H13" s="137"/>
      <c r="I13" s="138"/>
      <c r="J13" s="136" t="s">
        <v>2</v>
      </c>
      <c r="K13" s="137"/>
      <c r="L13" s="138"/>
      <c r="M13" s="129" t="s">
        <v>25</v>
      </c>
      <c r="N13" s="143" t="s">
        <v>12</v>
      </c>
      <c r="O13" s="4"/>
      <c r="P13" s="1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4"/>
      <c r="DZ13" s="4"/>
      <c r="EA13" s="4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6"/>
      <c r="ET13" s="6"/>
      <c r="EU13" s="6"/>
      <c r="EV13" s="6"/>
      <c r="EW13" s="6"/>
      <c r="EX13" s="5"/>
      <c r="EY13" s="5"/>
      <c r="EZ13" s="5"/>
      <c r="FA13" s="6"/>
      <c r="FB13" s="5"/>
      <c r="FC13" s="5"/>
      <c r="FD13" s="5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1"/>
      <c r="IT13" s="10"/>
      <c r="IU13" s="10"/>
      <c r="IV13" s="10"/>
    </row>
    <row r="14" spans="1:256" ht="69.75" customHeight="1">
      <c r="A14" s="132"/>
      <c r="B14" s="134"/>
      <c r="C14" s="134"/>
      <c r="D14" s="132"/>
      <c r="E14" s="132"/>
      <c r="F14" s="154"/>
      <c r="G14" s="146" t="s">
        <v>9</v>
      </c>
      <c r="H14" s="148" t="s">
        <v>21</v>
      </c>
      <c r="I14" s="155" t="s">
        <v>26</v>
      </c>
      <c r="J14" s="150" t="s">
        <v>9</v>
      </c>
      <c r="K14" s="152" t="s">
        <v>21</v>
      </c>
      <c r="L14" s="131" t="s">
        <v>26</v>
      </c>
      <c r="M14" s="130"/>
      <c r="N14" s="144"/>
      <c r="O14" s="4"/>
      <c r="P14" s="15"/>
      <c r="Q14" s="5"/>
      <c r="R14" s="5" t="s">
        <v>5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 t="s">
        <v>6</v>
      </c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 t="s">
        <v>7</v>
      </c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 t="s">
        <v>8</v>
      </c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4"/>
      <c r="DZ14" s="4"/>
      <c r="EA14" s="4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6"/>
      <c r="ET14" s="6">
        <v>1</v>
      </c>
      <c r="EU14" s="6">
        <v>2</v>
      </c>
      <c r="EV14" s="6"/>
      <c r="EW14" s="6"/>
      <c r="EX14" s="5"/>
      <c r="EY14" s="5"/>
      <c r="EZ14" s="5"/>
      <c r="FA14" s="5"/>
      <c r="FB14" s="5"/>
      <c r="FC14" s="5"/>
      <c r="FD14" s="5"/>
      <c r="FE14" s="8"/>
      <c r="FF14" s="8"/>
      <c r="FG14" s="8"/>
      <c r="FH14" s="9"/>
      <c r="FI14" s="9"/>
      <c r="FJ14" s="9"/>
      <c r="FK14" s="9"/>
      <c r="FL14" s="10"/>
      <c r="FM14" s="10"/>
      <c r="FN14" s="10"/>
      <c r="FO14" s="10"/>
      <c r="FP14" s="10"/>
      <c r="FQ14" s="10" t="s">
        <v>14</v>
      </c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129" customHeight="1" thickBot="1">
      <c r="A15" s="132"/>
      <c r="B15" s="134"/>
      <c r="C15" s="134"/>
      <c r="D15" s="135"/>
      <c r="E15" s="135"/>
      <c r="F15" s="157"/>
      <c r="G15" s="147"/>
      <c r="H15" s="149"/>
      <c r="I15" s="156"/>
      <c r="J15" s="151"/>
      <c r="K15" s="153"/>
      <c r="L15" s="154"/>
      <c r="M15" s="130"/>
      <c r="N15" s="145"/>
      <c r="O15" s="4"/>
      <c r="P15" s="16"/>
      <c r="Q15" s="5">
        <v>1</v>
      </c>
      <c r="R15" s="5">
        <v>2</v>
      </c>
      <c r="S15" s="5">
        <v>3</v>
      </c>
      <c r="T15" s="5">
        <v>4</v>
      </c>
      <c r="U15" s="5">
        <v>5</v>
      </c>
      <c r="V15" s="5">
        <v>6</v>
      </c>
      <c r="W15" s="5">
        <v>7</v>
      </c>
      <c r="X15" s="5">
        <v>8</v>
      </c>
      <c r="Y15" s="5">
        <v>9</v>
      </c>
      <c r="Z15" s="5">
        <v>10</v>
      </c>
      <c r="AA15" s="5">
        <v>11</v>
      </c>
      <c r="AB15" s="5">
        <v>12</v>
      </c>
      <c r="AC15" s="5">
        <v>13</v>
      </c>
      <c r="AD15" s="5">
        <v>14</v>
      </c>
      <c r="AE15" s="5">
        <v>15</v>
      </c>
      <c r="AF15" s="5">
        <v>16</v>
      </c>
      <c r="AG15" s="5">
        <v>17</v>
      </c>
      <c r="AH15" s="5">
        <v>18</v>
      </c>
      <c r="AI15" s="5">
        <v>19</v>
      </c>
      <c r="AJ15" s="5">
        <v>20</v>
      </c>
      <c r="AK15" s="5">
        <v>21</v>
      </c>
      <c r="AL15" s="5" t="s">
        <v>3</v>
      </c>
      <c r="AM15" s="5"/>
      <c r="AN15" s="5">
        <v>1</v>
      </c>
      <c r="AO15" s="5">
        <v>2</v>
      </c>
      <c r="AP15" s="5">
        <v>3</v>
      </c>
      <c r="AQ15" s="5">
        <v>4</v>
      </c>
      <c r="AR15" s="5">
        <v>5</v>
      </c>
      <c r="AS15" s="5">
        <v>6</v>
      </c>
      <c r="AT15" s="5">
        <v>7</v>
      </c>
      <c r="AU15" s="5">
        <v>8</v>
      </c>
      <c r="AV15" s="5">
        <v>9</v>
      </c>
      <c r="AW15" s="5">
        <v>10</v>
      </c>
      <c r="AX15" s="5">
        <v>11</v>
      </c>
      <c r="AY15" s="5">
        <v>12</v>
      </c>
      <c r="AZ15" s="5">
        <v>13</v>
      </c>
      <c r="BA15" s="5">
        <v>14</v>
      </c>
      <c r="BB15" s="5">
        <v>15</v>
      </c>
      <c r="BC15" s="5">
        <v>16</v>
      </c>
      <c r="BD15" s="5">
        <v>17</v>
      </c>
      <c r="BE15" s="5">
        <v>18</v>
      </c>
      <c r="BF15" s="5">
        <v>19</v>
      </c>
      <c r="BG15" s="5">
        <v>20</v>
      </c>
      <c r="BH15" s="5"/>
      <c r="BI15" s="5" t="s">
        <v>4</v>
      </c>
      <c r="BJ15" s="5"/>
      <c r="BK15" s="5">
        <v>1</v>
      </c>
      <c r="BL15" s="5">
        <v>2</v>
      </c>
      <c r="BM15" s="5">
        <v>3</v>
      </c>
      <c r="BN15" s="5">
        <v>4</v>
      </c>
      <c r="BO15" s="5">
        <v>5</v>
      </c>
      <c r="BP15" s="5">
        <v>6</v>
      </c>
      <c r="BQ15" s="5">
        <v>7</v>
      </c>
      <c r="BR15" s="5">
        <v>8</v>
      </c>
      <c r="BS15" s="5">
        <v>9</v>
      </c>
      <c r="BT15" s="5">
        <v>10</v>
      </c>
      <c r="BU15" s="5">
        <v>11</v>
      </c>
      <c r="BV15" s="5">
        <v>12</v>
      </c>
      <c r="BW15" s="5">
        <v>13</v>
      </c>
      <c r="BX15" s="5">
        <v>14</v>
      </c>
      <c r="BY15" s="5">
        <v>15</v>
      </c>
      <c r="BZ15" s="5">
        <v>16</v>
      </c>
      <c r="CA15" s="5">
        <v>17</v>
      </c>
      <c r="CB15" s="5">
        <v>18</v>
      </c>
      <c r="CC15" s="5">
        <v>19</v>
      </c>
      <c r="CD15" s="5">
        <v>20</v>
      </c>
      <c r="CE15" s="5">
        <v>21</v>
      </c>
      <c r="CF15" s="5">
        <v>22</v>
      </c>
      <c r="CG15" s="5">
        <v>23</v>
      </c>
      <c r="CH15" s="5">
        <v>24</v>
      </c>
      <c r="CI15" s="5">
        <v>25</v>
      </c>
      <c r="CJ15" s="5">
        <v>26</v>
      </c>
      <c r="CK15" s="5">
        <v>27</v>
      </c>
      <c r="CL15" s="5">
        <v>28</v>
      </c>
      <c r="CM15" s="5">
        <v>29</v>
      </c>
      <c r="CN15" s="5">
        <v>30</v>
      </c>
      <c r="CO15" s="5">
        <v>31</v>
      </c>
      <c r="CP15" s="5">
        <v>32</v>
      </c>
      <c r="CQ15" s="5">
        <v>33</v>
      </c>
      <c r="CR15" s="5">
        <v>34</v>
      </c>
      <c r="CS15" s="5">
        <v>35</v>
      </c>
      <c r="CT15" s="5">
        <v>36</v>
      </c>
      <c r="CU15" s="5">
        <v>37</v>
      </c>
      <c r="CV15" s="5">
        <v>38</v>
      </c>
      <c r="CW15" s="5">
        <v>39</v>
      </c>
      <c r="CX15" s="5">
        <v>40</v>
      </c>
      <c r="CY15" s="5"/>
      <c r="CZ15" s="5"/>
      <c r="DA15" s="5"/>
      <c r="DB15" s="5">
        <v>1</v>
      </c>
      <c r="DC15" s="5">
        <v>2</v>
      </c>
      <c r="DD15" s="5">
        <v>3</v>
      </c>
      <c r="DE15" s="5">
        <v>4</v>
      </c>
      <c r="DF15" s="5">
        <v>5</v>
      </c>
      <c r="DG15" s="5">
        <v>6</v>
      </c>
      <c r="DH15" s="5">
        <v>7</v>
      </c>
      <c r="DI15" s="5">
        <v>8</v>
      </c>
      <c r="DJ15" s="5">
        <v>9</v>
      </c>
      <c r="DK15" s="5">
        <v>10</v>
      </c>
      <c r="DL15" s="5">
        <v>11</v>
      </c>
      <c r="DM15" s="5">
        <v>12</v>
      </c>
      <c r="DN15" s="5">
        <v>13</v>
      </c>
      <c r="DO15" s="5">
        <v>14</v>
      </c>
      <c r="DP15" s="5">
        <v>15</v>
      </c>
      <c r="DQ15" s="5">
        <v>16</v>
      </c>
      <c r="DR15" s="5">
        <v>17</v>
      </c>
      <c r="DS15" s="5">
        <v>18</v>
      </c>
      <c r="DT15" s="5">
        <v>19</v>
      </c>
      <c r="DU15" s="5">
        <v>20</v>
      </c>
      <c r="DV15" s="5">
        <v>21</v>
      </c>
      <c r="DW15" s="5">
        <v>22</v>
      </c>
      <c r="DX15" s="5">
        <v>23</v>
      </c>
      <c r="DY15" s="5">
        <v>24</v>
      </c>
      <c r="DZ15" s="5">
        <v>25</v>
      </c>
      <c r="EA15" s="5">
        <v>26</v>
      </c>
      <c r="EB15" s="5">
        <v>27</v>
      </c>
      <c r="EC15" s="5">
        <v>28</v>
      </c>
      <c r="ED15" s="5">
        <v>29</v>
      </c>
      <c r="EE15" s="5">
        <v>30</v>
      </c>
      <c r="EF15" s="5">
        <v>31</v>
      </c>
      <c r="EG15" s="5">
        <v>32</v>
      </c>
      <c r="EH15" s="5">
        <v>33</v>
      </c>
      <c r="EI15" s="5">
        <v>34</v>
      </c>
      <c r="EJ15" s="5">
        <v>35</v>
      </c>
      <c r="EK15" s="5">
        <v>36</v>
      </c>
      <c r="EL15" s="5">
        <v>37</v>
      </c>
      <c r="EM15" s="5">
        <v>38</v>
      </c>
      <c r="EN15" s="5">
        <v>39</v>
      </c>
      <c r="EO15" s="5">
        <v>40</v>
      </c>
      <c r="EP15" s="5"/>
      <c r="EQ15" s="5"/>
      <c r="ER15" s="5"/>
      <c r="ES15" s="6"/>
      <c r="ET15" s="6"/>
      <c r="EU15" s="6"/>
      <c r="EV15" s="6"/>
      <c r="EW15" s="6" t="s">
        <v>13</v>
      </c>
      <c r="EX15" s="5" t="s">
        <v>10</v>
      </c>
      <c r="EY15" s="5" t="s">
        <v>11</v>
      </c>
      <c r="EZ15" s="17" t="s">
        <v>9</v>
      </c>
      <c r="FA15" s="5"/>
      <c r="FB15" s="5" t="s">
        <v>18</v>
      </c>
      <c r="FC15" s="5" t="s">
        <v>19</v>
      </c>
      <c r="FD15" s="5"/>
      <c r="FE15" s="10"/>
      <c r="FF15" s="10" t="s">
        <v>5</v>
      </c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 t="s">
        <v>6</v>
      </c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 t="s">
        <v>7</v>
      </c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 t="s">
        <v>8</v>
      </c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1"/>
      <c r="IT15" s="10"/>
      <c r="IU15" s="10"/>
      <c r="IV15" s="10"/>
    </row>
    <row r="16" spans="1:256" s="3" customFormat="1" ht="71.25" customHeight="1" thickBot="1">
      <c r="A16" s="42">
        <v>1</v>
      </c>
      <c r="B16" s="83">
        <v>6</v>
      </c>
      <c r="C16" s="106" t="s">
        <v>114</v>
      </c>
      <c r="D16" s="60" t="s">
        <v>38</v>
      </c>
      <c r="E16" s="114" t="s">
        <v>109</v>
      </c>
      <c r="F16" s="115" t="s">
        <v>209</v>
      </c>
      <c r="G16" s="46">
        <v>1</v>
      </c>
      <c r="H16" s="58">
        <f aca="true" t="shared" si="0" ref="H16:H30">IF(AND(G16&lt;=20,G16&gt;=1),IF(G16=1,25,IF(G16=2,22,IF(G16=3,20,IF(G16=4,18,21-G16)))),0)</f>
        <v>25</v>
      </c>
      <c r="I16" s="59">
        <f aca="true" t="shared" si="1" ref="I16:I30">IF(AND(G16&lt;=40,G16&gt;=1),IF(G16=1,45,IF(G16=2,42,IF(G16=3,40,IF(G16=4,38,41-G16)))),0)</f>
        <v>45</v>
      </c>
      <c r="J16" s="46">
        <v>1</v>
      </c>
      <c r="K16" s="65">
        <f aca="true" t="shared" si="2" ref="K16:K30">IF(AND(J16&lt;=20,J16&gt;=1),IF(J16=1,25,IF(J16=2,22,IF(J16=3,20,IF(J16=4,18,21-J16)))),0)</f>
        <v>25</v>
      </c>
      <c r="L16" s="59">
        <f aca="true" t="shared" si="3" ref="L16:L30">IF(AND(J16&lt;=40,J16&gt;=1),IF(J16=1,45,IF(J16=2,42,IF(J16=3,40,IF(J16=4,38,41-J16)))),0)</f>
        <v>45</v>
      </c>
      <c r="M16" s="74">
        <f aca="true" t="shared" si="4" ref="M16:M30">H16+K16</f>
        <v>50</v>
      </c>
      <c r="N16" s="18"/>
      <c r="O16" s="19"/>
      <c r="P16" s="20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19"/>
      <c r="IT16" s="19"/>
      <c r="IU16" s="19"/>
      <c r="IV16" s="19"/>
    </row>
    <row r="17" spans="1:256" s="3" customFormat="1" ht="71.25" customHeight="1" thickBot="1">
      <c r="A17" s="42">
        <v>2</v>
      </c>
      <c r="B17" s="83">
        <v>634</v>
      </c>
      <c r="C17" s="106" t="s">
        <v>217</v>
      </c>
      <c r="D17" s="60" t="s">
        <v>214</v>
      </c>
      <c r="E17" s="80" t="s">
        <v>109</v>
      </c>
      <c r="F17" s="119" t="s">
        <v>112</v>
      </c>
      <c r="G17" s="46">
        <v>2</v>
      </c>
      <c r="H17" s="58">
        <f t="shared" si="0"/>
        <v>22</v>
      </c>
      <c r="I17" s="59">
        <f t="shared" si="1"/>
        <v>42</v>
      </c>
      <c r="J17" s="46">
        <v>2</v>
      </c>
      <c r="K17" s="65">
        <f t="shared" si="2"/>
        <v>22</v>
      </c>
      <c r="L17" s="59">
        <f t="shared" si="3"/>
        <v>42</v>
      </c>
      <c r="M17" s="74">
        <f t="shared" si="4"/>
        <v>44</v>
      </c>
      <c r="N17" s="18"/>
      <c r="O17" s="19"/>
      <c r="P17" s="20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19"/>
      <c r="IT17" s="19"/>
      <c r="IU17" s="19"/>
      <c r="IV17" s="19"/>
    </row>
    <row r="18" spans="1:256" s="3" customFormat="1" ht="71.25" customHeight="1" thickBot="1">
      <c r="A18" s="42">
        <v>3</v>
      </c>
      <c r="B18" s="83">
        <v>35</v>
      </c>
      <c r="C18" s="106" t="s">
        <v>211</v>
      </c>
      <c r="D18" s="60">
        <v>1</v>
      </c>
      <c r="E18" s="80" t="s">
        <v>34</v>
      </c>
      <c r="F18" s="104" t="s">
        <v>285</v>
      </c>
      <c r="G18" s="46">
        <v>3</v>
      </c>
      <c r="H18" s="58">
        <f t="shared" si="0"/>
        <v>20</v>
      </c>
      <c r="I18" s="59">
        <f t="shared" si="1"/>
        <v>40</v>
      </c>
      <c r="J18" s="46">
        <v>3</v>
      </c>
      <c r="K18" s="65">
        <f t="shared" si="2"/>
        <v>20</v>
      </c>
      <c r="L18" s="59">
        <f t="shared" si="3"/>
        <v>40</v>
      </c>
      <c r="M18" s="74">
        <f t="shared" si="4"/>
        <v>40</v>
      </c>
      <c r="N18" s="18"/>
      <c r="O18" s="19"/>
      <c r="P18" s="20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19"/>
      <c r="IT18" s="19"/>
      <c r="IU18" s="19"/>
      <c r="IV18" s="19"/>
    </row>
    <row r="19" spans="1:256" s="3" customFormat="1" ht="71.25" customHeight="1" thickBot="1">
      <c r="A19" s="42">
        <v>4</v>
      </c>
      <c r="B19" s="82">
        <v>21</v>
      </c>
      <c r="C19" s="105" t="s">
        <v>210</v>
      </c>
      <c r="D19" s="43">
        <v>3</v>
      </c>
      <c r="E19" s="45" t="s">
        <v>34</v>
      </c>
      <c r="F19" s="104" t="s">
        <v>285</v>
      </c>
      <c r="G19" s="46">
        <v>5</v>
      </c>
      <c r="H19" s="58">
        <f t="shared" si="0"/>
        <v>16</v>
      </c>
      <c r="I19" s="59">
        <f t="shared" si="1"/>
        <v>36</v>
      </c>
      <c r="J19" s="46">
        <v>4</v>
      </c>
      <c r="K19" s="65">
        <f t="shared" si="2"/>
        <v>18</v>
      </c>
      <c r="L19" s="59">
        <f t="shared" si="3"/>
        <v>38</v>
      </c>
      <c r="M19" s="74">
        <f t="shared" si="4"/>
        <v>34</v>
      </c>
      <c r="N19" s="18"/>
      <c r="O19" s="19"/>
      <c r="P19" s="20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19"/>
      <c r="IT19" s="19"/>
      <c r="IU19" s="19"/>
      <c r="IV19" s="19"/>
    </row>
    <row r="20" spans="1:256" s="3" customFormat="1" ht="71.25" customHeight="1" thickBot="1">
      <c r="A20" s="42">
        <v>5</v>
      </c>
      <c r="B20" s="82">
        <v>70</v>
      </c>
      <c r="C20" s="105" t="s">
        <v>213</v>
      </c>
      <c r="D20" s="43">
        <v>1</v>
      </c>
      <c r="E20" s="45" t="s">
        <v>57</v>
      </c>
      <c r="F20" s="57" t="s">
        <v>32</v>
      </c>
      <c r="G20" s="46">
        <v>4</v>
      </c>
      <c r="H20" s="58">
        <f t="shared" si="0"/>
        <v>18</v>
      </c>
      <c r="I20" s="59">
        <f t="shared" si="1"/>
        <v>38</v>
      </c>
      <c r="J20" s="46">
        <v>5</v>
      </c>
      <c r="K20" s="65">
        <f t="shared" si="2"/>
        <v>16</v>
      </c>
      <c r="L20" s="59">
        <f t="shared" si="3"/>
        <v>36</v>
      </c>
      <c r="M20" s="74">
        <f t="shared" si="4"/>
        <v>34</v>
      </c>
      <c r="N20" s="18"/>
      <c r="O20" s="19"/>
      <c r="P20" s="20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19"/>
      <c r="IT20" s="19"/>
      <c r="IU20" s="19"/>
      <c r="IV20" s="19"/>
    </row>
    <row r="21" spans="1:256" s="3" customFormat="1" ht="71.25" customHeight="1" thickBot="1">
      <c r="A21" s="42">
        <v>6</v>
      </c>
      <c r="B21" s="82">
        <v>145</v>
      </c>
      <c r="C21" s="105" t="s">
        <v>226</v>
      </c>
      <c r="D21" s="43" t="s">
        <v>31</v>
      </c>
      <c r="E21" s="45" t="s">
        <v>227</v>
      </c>
      <c r="F21" s="57" t="s">
        <v>33</v>
      </c>
      <c r="G21" s="46">
        <v>7</v>
      </c>
      <c r="H21" s="58">
        <f t="shared" si="0"/>
        <v>14</v>
      </c>
      <c r="I21" s="59">
        <f t="shared" si="1"/>
        <v>34</v>
      </c>
      <c r="J21" s="46">
        <v>6</v>
      </c>
      <c r="K21" s="65">
        <f t="shared" si="2"/>
        <v>15</v>
      </c>
      <c r="L21" s="59">
        <f t="shared" si="3"/>
        <v>35</v>
      </c>
      <c r="M21" s="74">
        <f t="shared" si="4"/>
        <v>29</v>
      </c>
      <c r="N21" s="18"/>
      <c r="O21" s="19"/>
      <c r="P21" s="20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19"/>
      <c r="IT21" s="19"/>
      <c r="IU21" s="19"/>
      <c r="IV21" s="19"/>
    </row>
    <row r="22" spans="1:256" s="3" customFormat="1" ht="71.25" customHeight="1" thickBot="1">
      <c r="A22" s="42">
        <v>7</v>
      </c>
      <c r="B22" s="82">
        <v>633</v>
      </c>
      <c r="C22" s="105" t="s">
        <v>216</v>
      </c>
      <c r="D22" s="43" t="s">
        <v>31</v>
      </c>
      <c r="E22" s="45" t="s">
        <v>42</v>
      </c>
      <c r="F22" s="57" t="s">
        <v>39</v>
      </c>
      <c r="G22" s="46">
        <v>9</v>
      </c>
      <c r="H22" s="58">
        <f t="shared" si="0"/>
        <v>12</v>
      </c>
      <c r="I22" s="59">
        <f t="shared" si="1"/>
        <v>32</v>
      </c>
      <c r="J22" s="46">
        <v>7</v>
      </c>
      <c r="K22" s="65">
        <f t="shared" si="2"/>
        <v>14</v>
      </c>
      <c r="L22" s="59">
        <f t="shared" si="3"/>
        <v>34</v>
      </c>
      <c r="M22" s="74">
        <f t="shared" si="4"/>
        <v>26</v>
      </c>
      <c r="N22" s="18"/>
      <c r="O22" s="19"/>
      <c r="P22" s="20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19"/>
      <c r="IT22" s="19"/>
      <c r="IU22" s="19"/>
      <c r="IV22" s="19"/>
    </row>
    <row r="23" spans="1:256" s="3" customFormat="1" ht="71.25" customHeight="1" thickBot="1">
      <c r="A23" s="42">
        <v>8</v>
      </c>
      <c r="B23" s="82">
        <v>757</v>
      </c>
      <c r="C23" s="105" t="s">
        <v>228</v>
      </c>
      <c r="D23" s="43">
        <v>1</v>
      </c>
      <c r="E23" s="45" t="s">
        <v>109</v>
      </c>
      <c r="F23" s="94" t="s">
        <v>229</v>
      </c>
      <c r="G23" s="46">
        <v>8</v>
      </c>
      <c r="H23" s="58">
        <f t="shared" si="0"/>
        <v>13</v>
      </c>
      <c r="I23" s="59">
        <f t="shared" si="1"/>
        <v>33</v>
      </c>
      <c r="J23" s="46">
        <v>9</v>
      </c>
      <c r="K23" s="65">
        <f t="shared" si="2"/>
        <v>12</v>
      </c>
      <c r="L23" s="59">
        <f t="shared" si="3"/>
        <v>32</v>
      </c>
      <c r="M23" s="74">
        <f t="shared" si="4"/>
        <v>25</v>
      </c>
      <c r="N23" s="18"/>
      <c r="O23" s="19"/>
      <c r="P23" s="20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19"/>
      <c r="IT23" s="19"/>
      <c r="IU23" s="19"/>
      <c r="IV23" s="19"/>
    </row>
    <row r="24" spans="1:256" s="3" customFormat="1" ht="71.25" customHeight="1" thickBot="1">
      <c r="A24" s="42">
        <v>9</v>
      </c>
      <c r="B24" s="82">
        <v>303</v>
      </c>
      <c r="C24" s="105" t="s">
        <v>215</v>
      </c>
      <c r="D24" s="43" t="s">
        <v>31</v>
      </c>
      <c r="E24" s="45" t="s">
        <v>34</v>
      </c>
      <c r="F24" s="104" t="s">
        <v>285</v>
      </c>
      <c r="G24" s="46">
        <v>12</v>
      </c>
      <c r="H24" s="58">
        <f t="shared" si="0"/>
        <v>9</v>
      </c>
      <c r="I24" s="59">
        <f t="shared" si="1"/>
        <v>29</v>
      </c>
      <c r="J24" s="46">
        <v>10</v>
      </c>
      <c r="K24" s="65">
        <f t="shared" si="2"/>
        <v>11</v>
      </c>
      <c r="L24" s="59">
        <f t="shared" si="3"/>
        <v>31</v>
      </c>
      <c r="M24" s="74">
        <f t="shared" si="4"/>
        <v>20</v>
      </c>
      <c r="N24" s="18"/>
      <c r="O24" s="19"/>
      <c r="P24" s="20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19"/>
      <c r="IT24" s="19"/>
      <c r="IU24" s="19"/>
      <c r="IV24" s="19"/>
    </row>
    <row r="25" spans="1:256" s="3" customFormat="1" ht="71.25" customHeight="1" thickBot="1">
      <c r="A25" s="42">
        <v>10</v>
      </c>
      <c r="B25" s="82">
        <v>58</v>
      </c>
      <c r="C25" s="105" t="s">
        <v>212</v>
      </c>
      <c r="D25" s="43" t="s">
        <v>31</v>
      </c>
      <c r="E25" s="45" t="s">
        <v>57</v>
      </c>
      <c r="F25" s="57" t="s">
        <v>32</v>
      </c>
      <c r="G25" s="46">
        <v>10</v>
      </c>
      <c r="H25" s="58">
        <f t="shared" si="0"/>
        <v>11</v>
      </c>
      <c r="I25" s="59">
        <f t="shared" si="1"/>
        <v>31</v>
      </c>
      <c r="J25" s="46">
        <v>13</v>
      </c>
      <c r="K25" s="65">
        <f t="shared" si="2"/>
        <v>8</v>
      </c>
      <c r="L25" s="59">
        <f t="shared" si="3"/>
        <v>28</v>
      </c>
      <c r="M25" s="74">
        <f t="shared" si="4"/>
        <v>19</v>
      </c>
      <c r="N25" s="18"/>
      <c r="O25" s="19"/>
      <c r="P25" s="20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19"/>
      <c r="IT25" s="19"/>
      <c r="IU25" s="19"/>
      <c r="IV25" s="19"/>
    </row>
    <row r="26" spans="1:256" s="3" customFormat="1" ht="71.25" customHeight="1" thickBot="1">
      <c r="A26" s="42">
        <v>11</v>
      </c>
      <c r="B26" s="82">
        <v>5</v>
      </c>
      <c r="C26" s="105" t="s">
        <v>221</v>
      </c>
      <c r="D26" s="43">
        <v>3</v>
      </c>
      <c r="E26" s="61" t="s">
        <v>40</v>
      </c>
      <c r="F26" s="118" t="s">
        <v>111</v>
      </c>
      <c r="G26" s="46">
        <v>11</v>
      </c>
      <c r="H26" s="58">
        <f t="shared" si="0"/>
        <v>10</v>
      </c>
      <c r="I26" s="59">
        <f t="shared" si="1"/>
        <v>30</v>
      </c>
      <c r="J26" s="46">
        <v>12</v>
      </c>
      <c r="K26" s="65">
        <f t="shared" si="2"/>
        <v>9</v>
      </c>
      <c r="L26" s="59">
        <f t="shared" si="3"/>
        <v>29</v>
      </c>
      <c r="M26" s="74">
        <f t="shared" si="4"/>
        <v>19</v>
      </c>
      <c r="N26" s="18"/>
      <c r="O26" s="19"/>
      <c r="P26" s="20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19"/>
      <c r="IT26" s="19"/>
      <c r="IU26" s="19"/>
      <c r="IV26" s="19"/>
    </row>
    <row r="27" spans="1:256" s="3" customFormat="1" ht="71.25" customHeight="1" thickBot="1">
      <c r="A27" s="42">
        <v>12</v>
      </c>
      <c r="B27" s="82">
        <v>18</v>
      </c>
      <c r="C27" s="105" t="s">
        <v>223</v>
      </c>
      <c r="D27" s="43" t="s">
        <v>31</v>
      </c>
      <c r="E27" s="45" t="s">
        <v>224</v>
      </c>
      <c r="F27" s="57" t="s">
        <v>225</v>
      </c>
      <c r="G27" s="46">
        <v>13</v>
      </c>
      <c r="H27" s="58">
        <f t="shared" si="0"/>
        <v>8</v>
      </c>
      <c r="I27" s="59">
        <f t="shared" si="1"/>
        <v>28</v>
      </c>
      <c r="J27" s="46">
        <v>11</v>
      </c>
      <c r="K27" s="65">
        <f t="shared" si="2"/>
        <v>10</v>
      </c>
      <c r="L27" s="59">
        <f t="shared" si="3"/>
        <v>30</v>
      </c>
      <c r="M27" s="74">
        <f t="shared" si="4"/>
        <v>18</v>
      </c>
      <c r="N27" s="18"/>
      <c r="O27" s="19"/>
      <c r="P27" s="20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19"/>
      <c r="IT27" s="19"/>
      <c r="IU27" s="19"/>
      <c r="IV27" s="19"/>
    </row>
    <row r="28" spans="1:256" s="3" customFormat="1" ht="71.25" customHeight="1" thickBot="1">
      <c r="A28" s="42">
        <v>13</v>
      </c>
      <c r="B28" s="82">
        <v>4</v>
      </c>
      <c r="C28" s="105" t="s">
        <v>218</v>
      </c>
      <c r="D28" s="43" t="s">
        <v>38</v>
      </c>
      <c r="E28" s="61" t="s">
        <v>219</v>
      </c>
      <c r="F28" s="118" t="s">
        <v>220</v>
      </c>
      <c r="G28" s="46">
        <v>6</v>
      </c>
      <c r="H28" s="58">
        <f t="shared" si="0"/>
        <v>15</v>
      </c>
      <c r="I28" s="59">
        <f t="shared" si="1"/>
        <v>35</v>
      </c>
      <c r="J28" s="46" t="s">
        <v>191</v>
      </c>
      <c r="K28" s="65">
        <f t="shared" si="2"/>
        <v>0</v>
      </c>
      <c r="L28" s="59">
        <f t="shared" si="3"/>
        <v>0</v>
      </c>
      <c r="M28" s="74">
        <f t="shared" si="4"/>
        <v>15</v>
      </c>
      <c r="N28" s="18"/>
      <c r="O28" s="19"/>
      <c r="P28" s="20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19"/>
      <c r="IT28" s="19"/>
      <c r="IU28" s="19"/>
      <c r="IV28" s="19"/>
    </row>
    <row r="29" spans="1:256" s="3" customFormat="1" ht="71.25" customHeight="1" thickBot="1">
      <c r="A29" s="42">
        <v>14</v>
      </c>
      <c r="B29" s="82">
        <v>310</v>
      </c>
      <c r="C29" s="105" t="s">
        <v>259</v>
      </c>
      <c r="D29" s="43" t="s">
        <v>31</v>
      </c>
      <c r="E29" s="45" t="s">
        <v>260</v>
      </c>
      <c r="F29" s="57" t="s">
        <v>261</v>
      </c>
      <c r="G29" s="46">
        <v>14</v>
      </c>
      <c r="H29" s="58">
        <f t="shared" si="0"/>
        <v>7</v>
      </c>
      <c r="I29" s="59">
        <f t="shared" si="1"/>
        <v>27</v>
      </c>
      <c r="J29" s="46">
        <v>14</v>
      </c>
      <c r="K29" s="65">
        <f t="shared" si="2"/>
        <v>7</v>
      </c>
      <c r="L29" s="59">
        <f t="shared" si="3"/>
        <v>27</v>
      </c>
      <c r="M29" s="74">
        <f t="shared" si="4"/>
        <v>14</v>
      </c>
      <c r="N29" s="18"/>
      <c r="O29" s="19"/>
      <c r="P29" s="20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19"/>
      <c r="IT29" s="19"/>
      <c r="IU29" s="19"/>
      <c r="IV29" s="19"/>
    </row>
    <row r="30" spans="1:256" s="3" customFormat="1" ht="71.25" customHeight="1">
      <c r="A30" s="42">
        <v>15</v>
      </c>
      <c r="B30" s="83">
        <v>16</v>
      </c>
      <c r="C30" s="116" t="s">
        <v>110</v>
      </c>
      <c r="D30" s="60" t="s">
        <v>38</v>
      </c>
      <c r="E30" s="80" t="s">
        <v>40</v>
      </c>
      <c r="F30" s="81" t="s">
        <v>111</v>
      </c>
      <c r="G30" s="46" t="s">
        <v>3</v>
      </c>
      <c r="H30" s="58">
        <f t="shared" si="0"/>
        <v>0</v>
      </c>
      <c r="I30" s="59">
        <f t="shared" si="1"/>
        <v>0</v>
      </c>
      <c r="J30" s="46">
        <v>8</v>
      </c>
      <c r="K30" s="65">
        <f t="shared" si="2"/>
        <v>13</v>
      </c>
      <c r="L30" s="59">
        <f t="shared" si="3"/>
        <v>33</v>
      </c>
      <c r="M30" s="74">
        <f t="shared" si="4"/>
        <v>13</v>
      </c>
      <c r="N30" s="18"/>
      <c r="O30" s="19"/>
      <c r="P30" s="20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19"/>
      <c r="IT30" s="19"/>
      <c r="IU30" s="19"/>
      <c r="IV30" s="19"/>
    </row>
    <row r="31" spans="1:256" ht="69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5"/>
      <c r="O31" s="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4"/>
      <c r="DZ31" s="4"/>
      <c r="EA31" s="4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6"/>
      <c r="ET31" s="6"/>
      <c r="EU31" s="6"/>
      <c r="EV31" s="6"/>
      <c r="EW31" s="6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40" customFormat="1" ht="69.75" customHeight="1">
      <c r="A32" s="36"/>
      <c r="B32" s="36"/>
      <c r="C32" s="36"/>
      <c r="D32" s="36"/>
      <c r="E32" s="36"/>
      <c r="F32" s="36"/>
      <c r="G32" s="37"/>
      <c r="H32" s="38"/>
      <c r="I32" s="38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8"/>
      <c r="DU32" s="38"/>
      <c r="DV32" s="38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9"/>
      <c r="EO32" s="39"/>
      <c r="EP32" s="39"/>
      <c r="EQ32" s="39"/>
      <c r="ER32" s="39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</row>
    <row r="33" spans="1:256" s="40" customFormat="1" ht="69.75" customHeight="1">
      <c r="A33" s="142" t="s">
        <v>46</v>
      </c>
      <c r="B33" s="142"/>
      <c r="C33" s="142"/>
      <c r="D33" s="142"/>
      <c r="E33" s="142"/>
      <c r="F33" s="142"/>
      <c r="G33" s="37"/>
      <c r="H33" s="38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8"/>
      <c r="DS33" s="38"/>
      <c r="DT33" s="38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9"/>
      <c r="EM33" s="39"/>
      <c r="EN33" s="39"/>
      <c r="EO33" s="39"/>
      <c r="EP33" s="39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</row>
    <row r="34" spans="1:256" s="40" customFormat="1" ht="69.75" customHeight="1">
      <c r="A34" s="36"/>
      <c r="B34" s="36"/>
      <c r="C34" s="36"/>
      <c r="D34" s="36"/>
      <c r="E34" s="36"/>
      <c r="F34" s="36"/>
      <c r="G34" s="37"/>
      <c r="H34" s="38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8"/>
      <c r="DS34" s="38"/>
      <c r="DT34" s="38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9"/>
      <c r="EM34" s="39"/>
      <c r="EN34" s="39"/>
      <c r="EO34" s="39"/>
      <c r="EP34" s="39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</row>
    <row r="35" spans="1:256" s="40" customFormat="1" ht="69.75" customHeight="1">
      <c r="A35" s="142" t="s">
        <v>45</v>
      </c>
      <c r="B35" s="142"/>
      <c r="C35" s="142"/>
      <c r="D35" s="142"/>
      <c r="E35" s="142"/>
      <c r="F35" s="142"/>
      <c r="G35" s="37"/>
      <c r="H35" s="38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8"/>
      <c r="DS35" s="38"/>
      <c r="DT35" s="38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9"/>
      <c r="EM35" s="39"/>
      <c r="EN35" s="39"/>
      <c r="EO35" s="39"/>
      <c r="EP35" s="39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</row>
    <row r="36" spans="1:256" s="40" customFormat="1" ht="69.75" customHeight="1">
      <c r="A36" s="36"/>
      <c r="B36" s="41"/>
      <c r="C36" s="41"/>
      <c r="D36" s="41"/>
      <c r="E36" s="41"/>
      <c r="F36" s="41"/>
      <c r="G36" s="37"/>
      <c r="H36" s="38"/>
      <c r="I36" s="38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8"/>
      <c r="DU36" s="38"/>
      <c r="DV36" s="38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9"/>
      <c r="EO36" s="39"/>
      <c r="EP36" s="39"/>
      <c r="EQ36" s="39"/>
      <c r="ER36" s="39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</row>
    <row r="37" spans="1:256" ht="69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5"/>
      <c r="O37" s="4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4"/>
      <c r="DZ37" s="4"/>
      <c r="EA37" s="4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6"/>
      <c r="ET37" s="6"/>
      <c r="EU37" s="6"/>
      <c r="EV37" s="6"/>
      <c r="EW37" s="6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69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5"/>
      <c r="O38" s="4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4"/>
      <c r="DZ38" s="4"/>
      <c r="EA38" s="4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6"/>
      <c r="ET38" s="6"/>
      <c r="EU38" s="6"/>
      <c r="EV38" s="6"/>
      <c r="EW38" s="6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69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5"/>
      <c r="O39" s="4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4"/>
      <c r="DZ39" s="4"/>
      <c r="EA39" s="4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6"/>
      <c r="ET39" s="6"/>
      <c r="EU39" s="6"/>
      <c r="EV39" s="6"/>
      <c r="EW39" s="6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69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5"/>
      <c r="O40" s="4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4"/>
      <c r="DZ40" s="4"/>
      <c r="EA40" s="4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6"/>
      <c r="ET40" s="6"/>
      <c r="EU40" s="6"/>
      <c r="EV40" s="6"/>
      <c r="EW40" s="6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ht="69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5"/>
      <c r="O41" s="4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4"/>
      <c r="DZ41" s="4"/>
      <c r="EA41" s="4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6"/>
      <c r="ET41" s="6"/>
      <c r="EU41" s="6"/>
      <c r="EV41" s="6"/>
      <c r="EW41" s="6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69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5"/>
      <c r="O42" s="4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4"/>
      <c r="DZ42" s="4"/>
      <c r="EA42" s="4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6"/>
      <c r="ET42" s="6"/>
      <c r="EU42" s="6"/>
      <c r="EV42" s="6"/>
      <c r="EW42" s="6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69.7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5"/>
      <c r="O43" s="4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4"/>
      <c r="DZ43" s="4"/>
      <c r="EA43" s="4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6"/>
      <c r="ET43" s="6"/>
      <c r="EU43" s="6"/>
      <c r="EV43" s="6"/>
      <c r="EW43" s="6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ht="69.75" customHeight="1"/>
  </sheetData>
  <sheetProtection formatCells="0" formatColumns="0" formatRows="0" insertColumns="0" insertRows="0" insertHyperlinks="0" deleteColumns="0" deleteRows="0" autoFilter="0" pivotTables="0"/>
  <mergeCells count="22">
    <mergeCell ref="N13:N15"/>
    <mergeCell ref="G14:G15"/>
    <mergeCell ref="H14:H15"/>
    <mergeCell ref="J14:J15"/>
    <mergeCell ref="K14:K15"/>
    <mergeCell ref="L14:L15"/>
    <mergeCell ref="I14:I15"/>
    <mergeCell ref="A9:M9"/>
    <mergeCell ref="A10:M10"/>
    <mergeCell ref="A8:M8"/>
    <mergeCell ref="A6:M6"/>
    <mergeCell ref="A33:F33"/>
    <mergeCell ref="A35:F35"/>
    <mergeCell ref="F13:F15"/>
    <mergeCell ref="M13:M15"/>
    <mergeCell ref="A13:A15"/>
    <mergeCell ref="B13:B15"/>
    <mergeCell ref="C13:C15"/>
    <mergeCell ref="D13:D15"/>
    <mergeCell ref="E13:E15"/>
    <mergeCell ref="G13:I13"/>
    <mergeCell ref="J13:L13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6:J30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G16:G30">
      <formula1>1</formula1>
      <formula2>60</formula2>
    </dataValidation>
  </dataValidations>
  <printOptions horizontalCentered="1"/>
  <pageMargins left="0.6299212598425197" right="0.2362204724409449" top="0.15748031496062992" bottom="0.35433070866141736" header="0.5118110236220472" footer="0.5118110236220472"/>
  <pageSetup fitToHeight="2" fitToWidth="1" horizontalDpi="600" verticalDpi="600" orientation="landscape" paperSize="9" scale="1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2"/>
  <dimension ref="A2:IV63"/>
  <sheetViews>
    <sheetView view="pageBreakPreview" zoomScale="20" zoomScaleNormal="20" zoomScaleSheetLayoutView="20" zoomScalePageLayoutView="75" workbookViewId="0" topLeftCell="A1">
      <selection activeCell="A10" sqref="A10:T10"/>
    </sheetView>
  </sheetViews>
  <sheetFormatPr defaultColWidth="0" defaultRowHeight="12.75"/>
  <cols>
    <col min="1" max="1" width="29.8515625" style="24" customWidth="1"/>
    <col min="2" max="2" width="33.57421875" style="24" customWidth="1"/>
    <col min="3" max="3" width="107.00390625" style="24" customWidth="1"/>
    <col min="4" max="4" width="35.140625" style="24" customWidth="1"/>
    <col min="5" max="5" width="200.57421875" style="24" customWidth="1"/>
    <col min="6" max="6" width="240.7109375" style="24" customWidth="1"/>
    <col min="7" max="7" width="30.140625" style="24" customWidth="1"/>
    <col min="8" max="12" width="29.8515625" style="24" customWidth="1"/>
    <col min="13" max="13" width="30.00390625" style="24" customWidth="1"/>
    <col min="14" max="14" width="29.8515625" style="24" customWidth="1"/>
    <col min="15" max="15" width="39.8515625" style="24" customWidth="1"/>
    <col min="16" max="16" width="0.71875" style="1" hidden="1" customWidth="1"/>
    <col min="17" max="17" width="0" style="0" hidden="1" customWidth="1"/>
    <col min="18" max="18" width="7.57421875" style="1" hidden="1" customWidth="1"/>
    <col min="19" max="130" width="7.140625" style="1" hidden="1" customWidth="1"/>
    <col min="131" max="133" width="0" style="0" hidden="1" customWidth="1"/>
    <col min="134" max="147" width="8.57421875" style="1" hidden="1" customWidth="1"/>
    <col min="148" max="149" width="7.140625" style="1" hidden="1" customWidth="1"/>
    <col min="150" max="150" width="8.57421875" style="1" hidden="1" customWidth="1"/>
    <col min="151" max="151" width="8.7109375" style="2" hidden="1" customWidth="1"/>
    <col min="152" max="152" width="6.140625" style="2" hidden="1" customWidth="1"/>
    <col min="153" max="153" width="8.00390625" style="2" hidden="1" customWidth="1"/>
    <col min="154" max="154" width="3.7109375" style="2" hidden="1" customWidth="1"/>
    <col min="155" max="155" width="9.140625" style="2" hidden="1" customWidth="1"/>
    <col min="156" max="156" width="10.00390625" style="1" hidden="1" customWidth="1"/>
    <col min="157" max="157" width="8.140625" style="1" hidden="1" customWidth="1"/>
    <col min="158" max="158" width="7.57421875" style="1" hidden="1" customWidth="1"/>
    <col min="159" max="159" width="9.57421875" style="1" hidden="1" customWidth="1"/>
    <col min="160" max="160" width="5.57421875" style="1" hidden="1" customWidth="1"/>
    <col min="161" max="162" width="5.421875" style="1" hidden="1" customWidth="1"/>
    <col min="163" max="208" width="3.7109375" style="1" hidden="1" customWidth="1"/>
    <col min="209" max="209" width="7.421875" style="1" hidden="1" customWidth="1"/>
    <col min="210" max="230" width="3.7109375" style="1" hidden="1" customWidth="1"/>
    <col min="231" max="231" width="5.421875" style="1" hidden="1" customWidth="1"/>
    <col min="232" max="232" width="5.7109375" style="1" hidden="1" customWidth="1"/>
    <col min="233" max="253" width="3.7109375" style="1" hidden="1" customWidth="1"/>
    <col min="254" max="254" width="5.00390625" style="1" hidden="1" customWidth="1"/>
    <col min="255" max="255" width="5.140625" style="1" hidden="1" customWidth="1"/>
    <col min="256" max="16384" width="5.00390625" style="1" hidden="1" customWidth="1"/>
  </cols>
  <sheetData>
    <row r="2" spans="1:256" s="71" customFormat="1" ht="69.75" customHeight="1">
      <c r="A2" s="22"/>
      <c r="B2" s="22"/>
      <c r="C2" s="22"/>
      <c r="D2" s="22"/>
      <c r="E2" s="22"/>
      <c r="F2" s="22"/>
      <c r="G2" s="62"/>
      <c r="H2" s="68"/>
      <c r="I2" s="68"/>
      <c r="J2" s="68"/>
      <c r="K2" s="68"/>
      <c r="L2" s="68"/>
      <c r="M2" s="62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68"/>
      <c r="DW2" s="68"/>
      <c r="DX2" s="68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s="71" customFormat="1" ht="69.75" customHeight="1">
      <c r="A3" s="22"/>
      <c r="B3" s="22"/>
      <c r="C3" s="22"/>
      <c r="D3" s="22"/>
      <c r="E3" s="22"/>
      <c r="F3" s="22"/>
      <c r="G3" s="62"/>
      <c r="H3" s="68"/>
      <c r="I3" s="68"/>
      <c r="J3" s="68"/>
      <c r="K3" s="68"/>
      <c r="L3" s="68"/>
      <c r="M3" s="62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68"/>
      <c r="DW3" s="68"/>
      <c r="DX3" s="68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s="71" customFormat="1" ht="69.75" customHeight="1">
      <c r="A4" s="22"/>
      <c r="B4" s="22"/>
      <c r="C4" s="22"/>
      <c r="D4" s="22"/>
      <c r="E4" s="22"/>
      <c r="F4" s="22"/>
      <c r="G4" s="62"/>
      <c r="H4" s="68"/>
      <c r="I4" s="68"/>
      <c r="J4" s="68"/>
      <c r="K4" s="68"/>
      <c r="L4" s="68"/>
      <c r="M4" s="62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68"/>
      <c r="DW4" s="68"/>
      <c r="DX4" s="68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s="71" customFormat="1" ht="69.75" customHeight="1">
      <c r="A5" s="22"/>
      <c r="B5" s="22"/>
      <c r="C5" s="22"/>
      <c r="D5" s="22"/>
      <c r="E5" s="22"/>
      <c r="F5" s="22"/>
      <c r="G5" s="62"/>
      <c r="H5" s="68"/>
      <c r="I5" s="68"/>
      <c r="J5" s="68"/>
      <c r="K5" s="68"/>
      <c r="L5" s="68"/>
      <c r="M5" s="62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68"/>
      <c r="DW5" s="68"/>
      <c r="DX5" s="68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71" customFormat="1" ht="69.75" customHeight="1">
      <c r="A6" s="141" t="s">
        <v>117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68"/>
      <c r="DW6" s="68"/>
      <c r="DX6" s="68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71" customFormat="1" ht="69.7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68"/>
      <c r="DW7" s="68"/>
      <c r="DX7" s="68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71" customFormat="1" ht="69.75" customHeight="1">
      <c r="A8" s="141" t="s">
        <v>29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68"/>
      <c r="DW8" s="68"/>
      <c r="DX8" s="68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8"/>
      <c r="FC8" s="8"/>
      <c r="FD8" s="8"/>
      <c r="FE8" s="72"/>
      <c r="FF8" s="72"/>
      <c r="FG8" s="72"/>
      <c r="FH8" s="72"/>
      <c r="FI8" s="14"/>
      <c r="FJ8" s="14"/>
      <c r="FK8" s="14"/>
      <c r="FL8" s="14"/>
      <c r="FM8" s="14"/>
      <c r="FN8" s="14" t="s">
        <v>14</v>
      </c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7"/>
      <c r="IU8" s="17"/>
      <c r="IV8" s="17"/>
    </row>
    <row r="9" spans="1:256" s="73" customFormat="1" ht="69.75" customHeight="1">
      <c r="A9" s="139" t="s">
        <v>44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69"/>
      <c r="DW9" s="69"/>
      <c r="DX9" s="69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35"/>
      <c r="FC9" s="35" t="s">
        <v>5</v>
      </c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 t="s">
        <v>6</v>
      </c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 t="s">
        <v>7</v>
      </c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 t="s">
        <v>8</v>
      </c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70"/>
      <c r="IU9" s="70"/>
      <c r="IV9" s="70"/>
    </row>
    <row r="10" spans="1:256" s="73" customFormat="1" ht="54.75" customHeight="1">
      <c r="A10" s="140" t="s">
        <v>28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69"/>
      <c r="DW10" s="69"/>
      <c r="DX10" s="69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70"/>
      <c r="IU10" s="70"/>
      <c r="IV10" s="70"/>
    </row>
    <row r="11" spans="1:256" s="73" customFormat="1" ht="77.25" customHeight="1">
      <c r="A11" s="168" t="s">
        <v>115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84"/>
      <c r="Q11" s="84"/>
      <c r="R11" s="84"/>
      <c r="S11" s="84"/>
      <c r="T11" s="84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69"/>
      <c r="DW11" s="69"/>
      <c r="DX11" s="69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70"/>
      <c r="IU11" s="70"/>
      <c r="IV11" s="70"/>
    </row>
    <row r="12" spans="1:256" ht="5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8"/>
      <c r="P12" s="12"/>
      <c r="Q12" s="4"/>
      <c r="R12" s="13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4"/>
      <c r="EB12" s="4"/>
      <c r="EC12" s="4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6"/>
      <c r="EV12" s="6"/>
      <c r="EW12" s="6"/>
      <c r="EX12" s="6"/>
      <c r="EY12" s="6"/>
      <c r="EZ12" s="5"/>
      <c r="FA12" s="5"/>
      <c r="FB12" s="5"/>
      <c r="FC12" s="5"/>
      <c r="FD12" s="5"/>
      <c r="FE12" s="5"/>
      <c r="FF12" s="5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1"/>
      <c r="IV12" s="10"/>
    </row>
    <row r="13" spans="1:256" ht="5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8"/>
      <c r="P13" s="12"/>
      <c r="Q13" s="4"/>
      <c r="R13" s="13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4"/>
      <c r="EB13" s="4"/>
      <c r="EC13" s="4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6"/>
      <c r="EV13" s="6"/>
      <c r="EW13" s="6"/>
      <c r="EX13" s="6"/>
      <c r="EY13" s="6"/>
      <c r="EZ13" s="5"/>
      <c r="FA13" s="5"/>
      <c r="FB13" s="5"/>
      <c r="FC13" s="5"/>
      <c r="FD13" s="5"/>
      <c r="FE13" s="5"/>
      <c r="FF13" s="5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1"/>
      <c r="IV13" s="10"/>
    </row>
    <row r="14" spans="1:256" ht="84" customHeight="1" thickBot="1">
      <c r="A14" s="93"/>
      <c r="B14" s="93"/>
      <c r="C14" s="93"/>
      <c r="D14" s="93"/>
      <c r="E14" s="93"/>
      <c r="F14" s="93"/>
      <c r="G14" s="160" t="s">
        <v>170</v>
      </c>
      <c r="H14" s="161"/>
      <c r="I14" s="161"/>
      <c r="J14" s="162"/>
      <c r="K14" s="160" t="s">
        <v>108</v>
      </c>
      <c r="L14" s="163"/>
      <c r="M14" s="163"/>
      <c r="N14" s="164"/>
      <c r="O14" s="171" t="s">
        <v>25</v>
      </c>
      <c r="P14" s="12"/>
      <c r="Q14" s="4"/>
      <c r="R14" s="13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4"/>
      <c r="EB14" s="4"/>
      <c r="EC14" s="4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6"/>
      <c r="EV14" s="6"/>
      <c r="EW14" s="6"/>
      <c r="EX14" s="6"/>
      <c r="EY14" s="6"/>
      <c r="EZ14" s="5"/>
      <c r="FA14" s="5"/>
      <c r="FB14" s="5"/>
      <c r="FC14" s="5"/>
      <c r="FD14" s="5"/>
      <c r="FE14" s="5"/>
      <c r="FF14" s="5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1"/>
      <c r="IV14" s="10"/>
    </row>
    <row r="15" spans="1:256" ht="72" customHeight="1">
      <c r="A15" s="152" t="s">
        <v>20</v>
      </c>
      <c r="B15" s="152" t="s">
        <v>49</v>
      </c>
      <c r="C15" s="152" t="s">
        <v>0</v>
      </c>
      <c r="D15" s="152" t="s">
        <v>24</v>
      </c>
      <c r="E15" s="152" t="s">
        <v>22</v>
      </c>
      <c r="F15" s="167" t="s">
        <v>23</v>
      </c>
      <c r="G15" s="169" t="s">
        <v>1</v>
      </c>
      <c r="H15" s="158"/>
      <c r="I15" s="158" t="s">
        <v>2</v>
      </c>
      <c r="J15" s="158"/>
      <c r="K15" s="158" t="s">
        <v>2</v>
      </c>
      <c r="L15" s="158"/>
      <c r="M15" s="158" t="s">
        <v>2</v>
      </c>
      <c r="N15" s="158"/>
      <c r="O15" s="172"/>
      <c r="P15" s="174" t="s">
        <v>12</v>
      </c>
      <c r="Q15" s="4"/>
      <c r="R15" s="1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4"/>
      <c r="EB15" s="4"/>
      <c r="EC15" s="4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6"/>
      <c r="EV15" s="6"/>
      <c r="EW15" s="6"/>
      <c r="EX15" s="6"/>
      <c r="EY15" s="6"/>
      <c r="EZ15" s="5"/>
      <c r="FA15" s="5"/>
      <c r="FB15" s="5"/>
      <c r="FC15" s="6"/>
      <c r="FD15" s="5"/>
      <c r="FE15" s="5"/>
      <c r="FF15" s="5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1"/>
      <c r="IV15" s="10"/>
    </row>
    <row r="16" spans="1:256" ht="6" customHeight="1">
      <c r="A16" s="153"/>
      <c r="B16" s="152"/>
      <c r="C16" s="152"/>
      <c r="D16" s="153"/>
      <c r="E16" s="153"/>
      <c r="F16" s="167"/>
      <c r="G16" s="169" t="s">
        <v>9</v>
      </c>
      <c r="H16" s="158" t="s">
        <v>21</v>
      </c>
      <c r="I16" s="158" t="s">
        <v>9</v>
      </c>
      <c r="J16" s="158" t="s">
        <v>21</v>
      </c>
      <c r="K16" s="158" t="s">
        <v>9</v>
      </c>
      <c r="L16" s="158" t="s">
        <v>21</v>
      </c>
      <c r="M16" s="158" t="s">
        <v>9</v>
      </c>
      <c r="N16" s="158" t="s">
        <v>21</v>
      </c>
      <c r="O16" s="172"/>
      <c r="P16" s="175"/>
      <c r="Q16" s="4"/>
      <c r="R16" s="15"/>
      <c r="S16" s="5"/>
      <c r="T16" s="5" t="s">
        <v>5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 t="s">
        <v>6</v>
      </c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 t="s">
        <v>7</v>
      </c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 t="s">
        <v>8</v>
      </c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4"/>
      <c r="EB16" s="4"/>
      <c r="EC16" s="4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6"/>
      <c r="EV16" s="6">
        <v>1</v>
      </c>
      <c r="EW16" s="6">
        <v>2</v>
      </c>
      <c r="EX16" s="6"/>
      <c r="EY16" s="6"/>
      <c r="EZ16" s="5"/>
      <c r="FA16" s="5"/>
      <c r="FB16" s="5"/>
      <c r="FC16" s="5"/>
      <c r="FD16" s="5"/>
      <c r="FE16" s="5"/>
      <c r="FF16" s="5"/>
      <c r="FG16" s="8"/>
      <c r="FH16" s="8"/>
      <c r="FI16" s="8"/>
      <c r="FJ16" s="9"/>
      <c r="FK16" s="9"/>
      <c r="FL16" s="9"/>
      <c r="FM16" s="9"/>
      <c r="FN16" s="10"/>
      <c r="FO16" s="10"/>
      <c r="FP16" s="10"/>
      <c r="FQ16" s="10"/>
      <c r="FR16" s="10"/>
      <c r="FS16" s="10" t="s">
        <v>14</v>
      </c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ht="110.25" customHeight="1" thickBot="1">
      <c r="A17" s="165"/>
      <c r="B17" s="166"/>
      <c r="C17" s="166"/>
      <c r="D17" s="165"/>
      <c r="E17" s="165"/>
      <c r="F17" s="149"/>
      <c r="G17" s="170"/>
      <c r="H17" s="159"/>
      <c r="I17" s="159"/>
      <c r="J17" s="159"/>
      <c r="K17" s="159"/>
      <c r="L17" s="159"/>
      <c r="M17" s="159"/>
      <c r="N17" s="159"/>
      <c r="O17" s="173"/>
      <c r="P17" s="176"/>
      <c r="Q17" s="4"/>
      <c r="R17" s="16"/>
      <c r="S17" s="5">
        <v>1</v>
      </c>
      <c r="T17" s="5">
        <v>2</v>
      </c>
      <c r="U17" s="5">
        <v>3</v>
      </c>
      <c r="V17" s="5">
        <v>4</v>
      </c>
      <c r="W17" s="5">
        <v>5</v>
      </c>
      <c r="X17" s="5">
        <v>6</v>
      </c>
      <c r="Y17" s="5">
        <v>7</v>
      </c>
      <c r="Z17" s="5">
        <v>8</v>
      </c>
      <c r="AA17" s="5">
        <v>9</v>
      </c>
      <c r="AB17" s="5">
        <v>10</v>
      </c>
      <c r="AC17" s="5">
        <v>11</v>
      </c>
      <c r="AD17" s="5">
        <v>12</v>
      </c>
      <c r="AE17" s="5">
        <v>13</v>
      </c>
      <c r="AF17" s="5">
        <v>14</v>
      </c>
      <c r="AG17" s="5">
        <v>15</v>
      </c>
      <c r="AH17" s="5">
        <v>16</v>
      </c>
      <c r="AI17" s="5">
        <v>17</v>
      </c>
      <c r="AJ17" s="5">
        <v>18</v>
      </c>
      <c r="AK17" s="5">
        <v>19</v>
      </c>
      <c r="AL17" s="5">
        <v>20</v>
      </c>
      <c r="AM17" s="5">
        <v>21</v>
      </c>
      <c r="AN17" s="5" t="s">
        <v>3</v>
      </c>
      <c r="AO17" s="5"/>
      <c r="AP17" s="5">
        <v>1</v>
      </c>
      <c r="AQ17" s="5">
        <v>2</v>
      </c>
      <c r="AR17" s="5">
        <v>3</v>
      </c>
      <c r="AS17" s="5">
        <v>4</v>
      </c>
      <c r="AT17" s="5">
        <v>5</v>
      </c>
      <c r="AU17" s="5">
        <v>6</v>
      </c>
      <c r="AV17" s="5">
        <v>7</v>
      </c>
      <c r="AW17" s="5">
        <v>8</v>
      </c>
      <c r="AX17" s="5">
        <v>9</v>
      </c>
      <c r="AY17" s="5">
        <v>10</v>
      </c>
      <c r="AZ17" s="5">
        <v>11</v>
      </c>
      <c r="BA17" s="5">
        <v>12</v>
      </c>
      <c r="BB17" s="5">
        <v>13</v>
      </c>
      <c r="BC17" s="5">
        <v>14</v>
      </c>
      <c r="BD17" s="5">
        <v>15</v>
      </c>
      <c r="BE17" s="5">
        <v>16</v>
      </c>
      <c r="BF17" s="5">
        <v>17</v>
      </c>
      <c r="BG17" s="5">
        <v>18</v>
      </c>
      <c r="BH17" s="5">
        <v>19</v>
      </c>
      <c r="BI17" s="5">
        <v>20</v>
      </c>
      <c r="BJ17" s="5"/>
      <c r="BK17" s="5" t="s">
        <v>4</v>
      </c>
      <c r="BL17" s="5"/>
      <c r="BM17" s="5">
        <v>1</v>
      </c>
      <c r="BN17" s="5">
        <v>2</v>
      </c>
      <c r="BO17" s="5">
        <v>3</v>
      </c>
      <c r="BP17" s="5">
        <v>4</v>
      </c>
      <c r="BQ17" s="5">
        <v>5</v>
      </c>
      <c r="BR17" s="5">
        <v>6</v>
      </c>
      <c r="BS17" s="5">
        <v>7</v>
      </c>
      <c r="BT17" s="5">
        <v>8</v>
      </c>
      <c r="BU17" s="5">
        <v>9</v>
      </c>
      <c r="BV17" s="5">
        <v>10</v>
      </c>
      <c r="BW17" s="5">
        <v>11</v>
      </c>
      <c r="BX17" s="5">
        <v>12</v>
      </c>
      <c r="BY17" s="5">
        <v>13</v>
      </c>
      <c r="BZ17" s="5">
        <v>14</v>
      </c>
      <c r="CA17" s="5">
        <v>15</v>
      </c>
      <c r="CB17" s="5">
        <v>16</v>
      </c>
      <c r="CC17" s="5">
        <v>17</v>
      </c>
      <c r="CD17" s="5">
        <v>18</v>
      </c>
      <c r="CE17" s="5">
        <v>19</v>
      </c>
      <c r="CF17" s="5">
        <v>20</v>
      </c>
      <c r="CG17" s="5">
        <v>21</v>
      </c>
      <c r="CH17" s="5">
        <v>22</v>
      </c>
      <c r="CI17" s="5">
        <v>23</v>
      </c>
      <c r="CJ17" s="5">
        <v>24</v>
      </c>
      <c r="CK17" s="5">
        <v>25</v>
      </c>
      <c r="CL17" s="5">
        <v>26</v>
      </c>
      <c r="CM17" s="5">
        <v>27</v>
      </c>
      <c r="CN17" s="5">
        <v>28</v>
      </c>
      <c r="CO17" s="5">
        <v>29</v>
      </c>
      <c r="CP17" s="5">
        <v>30</v>
      </c>
      <c r="CQ17" s="5">
        <v>31</v>
      </c>
      <c r="CR17" s="5">
        <v>32</v>
      </c>
      <c r="CS17" s="5">
        <v>33</v>
      </c>
      <c r="CT17" s="5">
        <v>34</v>
      </c>
      <c r="CU17" s="5">
        <v>35</v>
      </c>
      <c r="CV17" s="5">
        <v>36</v>
      </c>
      <c r="CW17" s="5">
        <v>37</v>
      </c>
      <c r="CX17" s="5">
        <v>38</v>
      </c>
      <c r="CY17" s="5">
        <v>39</v>
      </c>
      <c r="CZ17" s="5">
        <v>40</v>
      </c>
      <c r="DA17" s="5"/>
      <c r="DB17" s="5"/>
      <c r="DC17" s="5"/>
      <c r="DD17" s="5">
        <v>1</v>
      </c>
      <c r="DE17" s="5">
        <v>2</v>
      </c>
      <c r="DF17" s="5">
        <v>3</v>
      </c>
      <c r="DG17" s="5">
        <v>4</v>
      </c>
      <c r="DH17" s="5">
        <v>5</v>
      </c>
      <c r="DI17" s="5">
        <v>6</v>
      </c>
      <c r="DJ17" s="5">
        <v>7</v>
      </c>
      <c r="DK17" s="5">
        <v>8</v>
      </c>
      <c r="DL17" s="5">
        <v>9</v>
      </c>
      <c r="DM17" s="5">
        <v>10</v>
      </c>
      <c r="DN17" s="5">
        <v>11</v>
      </c>
      <c r="DO17" s="5">
        <v>12</v>
      </c>
      <c r="DP17" s="5">
        <v>13</v>
      </c>
      <c r="DQ17" s="5">
        <v>14</v>
      </c>
      <c r="DR17" s="5">
        <v>15</v>
      </c>
      <c r="DS17" s="5">
        <v>16</v>
      </c>
      <c r="DT17" s="5">
        <v>17</v>
      </c>
      <c r="DU17" s="5">
        <v>18</v>
      </c>
      <c r="DV17" s="5">
        <v>19</v>
      </c>
      <c r="DW17" s="5">
        <v>20</v>
      </c>
      <c r="DX17" s="5">
        <v>21</v>
      </c>
      <c r="DY17" s="5">
        <v>22</v>
      </c>
      <c r="DZ17" s="5">
        <v>23</v>
      </c>
      <c r="EA17" s="5">
        <v>24</v>
      </c>
      <c r="EB17" s="5">
        <v>25</v>
      </c>
      <c r="EC17" s="5">
        <v>26</v>
      </c>
      <c r="ED17" s="5">
        <v>27</v>
      </c>
      <c r="EE17" s="5">
        <v>28</v>
      </c>
      <c r="EF17" s="5">
        <v>29</v>
      </c>
      <c r="EG17" s="5">
        <v>30</v>
      </c>
      <c r="EH17" s="5">
        <v>31</v>
      </c>
      <c r="EI17" s="5">
        <v>32</v>
      </c>
      <c r="EJ17" s="5">
        <v>33</v>
      </c>
      <c r="EK17" s="5">
        <v>34</v>
      </c>
      <c r="EL17" s="5">
        <v>35</v>
      </c>
      <c r="EM17" s="5">
        <v>36</v>
      </c>
      <c r="EN17" s="5">
        <v>37</v>
      </c>
      <c r="EO17" s="5">
        <v>38</v>
      </c>
      <c r="EP17" s="5">
        <v>39</v>
      </c>
      <c r="EQ17" s="5">
        <v>40</v>
      </c>
      <c r="ER17" s="5"/>
      <c r="ES17" s="5"/>
      <c r="ET17" s="5"/>
      <c r="EU17" s="6"/>
      <c r="EV17" s="6"/>
      <c r="EW17" s="6"/>
      <c r="EX17" s="6"/>
      <c r="EY17" s="6" t="s">
        <v>13</v>
      </c>
      <c r="EZ17" s="5" t="s">
        <v>10</v>
      </c>
      <c r="FA17" s="5" t="s">
        <v>11</v>
      </c>
      <c r="FB17" s="17" t="s">
        <v>9</v>
      </c>
      <c r="FC17" s="5"/>
      <c r="FD17" s="5" t="s">
        <v>18</v>
      </c>
      <c r="FE17" s="5" t="s">
        <v>19</v>
      </c>
      <c r="FF17" s="5"/>
      <c r="FG17" s="10"/>
      <c r="FH17" s="10" t="s">
        <v>5</v>
      </c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 t="s">
        <v>6</v>
      </c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 t="s">
        <v>7</v>
      </c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 t="s">
        <v>8</v>
      </c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1"/>
      <c r="IV17" s="10"/>
    </row>
    <row r="18" spans="1:256" s="3" customFormat="1" ht="71.25" customHeight="1">
      <c r="A18" s="42">
        <v>1</v>
      </c>
      <c r="B18" s="82">
        <v>6</v>
      </c>
      <c r="C18" s="105" t="s">
        <v>114</v>
      </c>
      <c r="D18" s="43" t="s">
        <v>38</v>
      </c>
      <c r="E18" s="45" t="s">
        <v>109</v>
      </c>
      <c r="F18" s="94" t="s">
        <v>132</v>
      </c>
      <c r="G18" s="46">
        <v>2</v>
      </c>
      <c r="H18" s="58">
        <f aca="true" t="shared" si="0" ref="H18:H50">IF(AND(G18&lt;=20,G18&gt;=1),IF(G18=1,25,IF(G18=2,22,IF(G18=3,20,IF(G18=4,18,21-G18)))),0)</f>
        <v>22</v>
      </c>
      <c r="I18" s="91" t="s">
        <v>3</v>
      </c>
      <c r="J18" s="65">
        <f aca="true" t="shared" si="1" ref="J18:J50">IF(AND(I18&lt;=20,I18&gt;=1),IF(I18=1,25,IF(I18=2,22,IF(I18=3,20,IF(I18=4,18,21-I18)))),0)</f>
        <v>0</v>
      </c>
      <c r="K18" s="79">
        <v>1</v>
      </c>
      <c r="L18" s="58">
        <f aca="true" t="shared" si="2" ref="L18:L50">IF(AND(K18&lt;=20,K18&gt;=1),IF(K18=1,25,IF(K18=2,22,IF(K18=3,20,IF(K18=4,18,21-K18)))),0)</f>
        <v>25</v>
      </c>
      <c r="M18" s="46">
        <v>1</v>
      </c>
      <c r="N18" s="65">
        <f aca="true" t="shared" si="3" ref="N18:N50">IF(AND(M18&lt;=20,M18&gt;=1),IF(M18=1,25,IF(M18=2,22,IF(M18=3,20,IF(M18=4,18,21-M18)))),0)</f>
        <v>25</v>
      </c>
      <c r="O18" s="92">
        <f aca="true" t="shared" si="4" ref="O18:O50">SUM(N18,H18,J18,L18)</f>
        <v>72</v>
      </c>
      <c r="P18" s="18"/>
      <c r="Q18" s="19"/>
      <c r="R18" s="20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19"/>
      <c r="IV18" s="19"/>
    </row>
    <row r="19" spans="1:256" s="3" customFormat="1" ht="71.25" customHeight="1">
      <c r="A19" s="42">
        <v>2</v>
      </c>
      <c r="B19" s="82">
        <v>16</v>
      </c>
      <c r="C19" s="105" t="s">
        <v>131</v>
      </c>
      <c r="D19" s="43" t="s">
        <v>38</v>
      </c>
      <c r="E19" s="45" t="s">
        <v>40</v>
      </c>
      <c r="F19" s="57" t="s">
        <v>111</v>
      </c>
      <c r="G19" s="46">
        <v>3</v>
      </c>
      <c r="H19" s="58">
        <f t="shared" si="0"/>
        <v>20</v>
      </c>
      <c r="I19" s="91">
        <v>3</v>
      </c>
      <c r="J19" s="65">
        <f t="shared" si="1"/>
        <v>20</v>
      </c>
      <c r="K19" s="79" t="s">
        <v>3</v>
      </c>
      <c r="L19" s="58">
        <f t="shared" si="2"/>
        <v>0</v>
      </c>
      <c r="M19" s="46">
        <v>8</v>
      </c>
      <c r="N19" s="65">
        <f t="shared" si="3"/>
        <v>13</v>
      </c>
      <c r="O19" s="92">
        <f t="shared" si="4"/>
        <v>53</v>
      </c>
      <c r="P19" s="18"/>
      <c r="Q19" s="19"/>
      <c r="R19" s="20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19"/>
      <c r="IV19" s="19"/>
    </row>
    <row r="20" spans="1:256" s="3" customFormat="1" ht="71.25" customHeight="1">
      <c r="A20" s="42">
        <v>3</v>
      </c>
      <c r="B20" s="82">
        <v>701</v>
      </c>
      <c r="C20" s="105" t="s">
        <v>133</v>
      </c>
      <c r="D20" s="43" t="s">
        <v>38</v>
      </c>
      <c r="E20" s="45" t="s">
        <v>127</v>
      </c>
      <c r="F20" s="57" t="s">
        <v>168</v>
      </c>
      <c r="G20" s="46">
        <v>1</v>
      </c>
      <c r="H20" s="58">
        <f t="shared" si="0"/>
        <v>25</v>
      </c>
      <c r="I20" s="91">
        <v>2</v>
      </c>
      <c r="J20" s="65">
        <f t="shared" si="1"/>
        <v>22</v>
      </c>
      <c r="K20" s="79"/>
      <c r="L20" s="58">
        <f t="shared" si="2"/>
        <v>0</v>
      </c>
      <c r="M20" s="46"/>
      <c r="N20" s="65">
        <f t="shared" si="3"/>
        <v>0</v>
      </c>
      <c r="O20" s="92">
        <f t="shared" si="4"/>
        <v>47</v>
      </c>
      <c r="P20" s="18"/>
      <c r="Q20" s="19"/>
      <c r="R20" s="20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19"/>
      <c r="IV20" s="19"/>
    </row>
    <row r="21" spans="1:256" s="3" customFormat="1" ht="71.25" customHeight="1">
      <c r="A21" s="42">
        <v>4</v>
      </c>
      <c r="B21" s="82">
        <v>634</v>
      </c>
      <c r="C21" s="105" t="s">
        <v>217</v>
      </c>
      <c r="D21" s="43" t="s">
        <v>214</v>
      </c>
      <c r="E21" s="45" t="s">
        <v>109</v>
      </c>
      <c r="F21" s="94" t="s">
        <v>112</v>
      </c>
      <c r="G21" s="46"/>
      <c r="H21" s="58">
        <f t="shared" si="0"/>
        <v>0</v>
      </c>
      <c r="I21" s="91"/>
      <c r="J21" s="65">
        <f t="shared" si="1"/>
        <v>0</v>
      </c>
      <c r="K21" s="79">
        <v>2</v>
      </c>
      <c r="L21" s="58">
        <f t="shared" si="2"/>
        <v>22</v>
      </c>
      <c r="M21" s="46">
        <v>2</v>
      </c>
      <c r="N21" s="65">
        <f t="shared" si="3"/>
        <v>22</v>
      </c>
      <c r="O21" s="92">
        <f t="shared" si="4"/>
        <v>44</v>
      </c>
      <c r="P21" s="18"/>
      <c r="Q21" s="19"/>
      <c r="R21" s="20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19"/>
      <c r="IV21" s="19"/>
    </row>
    <row r="22" spans="1:256" s="3" customFormat="1" ht="71.25" customHeight="1">
      <c r="A22" s="42">
        <v>5</v>
      </c>
      <c r="B22" s="83">
        <v>35</v>
      </c>
      <c r="C22" s="106" t="s">
        <v>211</v>
      </c>
      <c r="D22" s="60">
        <v>1</v>
      </c>
      <c r="E22" s="80" t="s">
        <v>34</v>
      </c>
      <c r="F22" s="104" t="s">
        <v>285</v>
      </c>
      <c r="G22" s="46"/>
      <c r="H22" s="58">
        <f t="shared" si="0"/>
        <v>0</v>
      </c>
      <c r="I22" s="91"/>
      <c r="J22" s="65">
        <f t="shared" si="1"/>
        <v>0</v>
      </c>
      <c r="K22" s="79">
        <v>3</v>
      </c>
      <c r="L22" s="58">
        <f t="shared" si="2"/>
        <v>20</v>
      </c>
      <c r="M22" s="46">
        <v>3</v>
      </c>
      <c r="N22" s="65">
        <f t="shared" si="3"/>
        <v>20</v>
      </c>
      <c r="O22" s="92">
        <f t="shared" si="4"/>
        <v>40</v>
      </c>
      <c r="P22" s="18"/>
      <c r="Q22" s="19"/>
      <c r="R22" s="20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19"/>
      <c r="IV22" s="19"/>
    </row>
    <row r="23" spans="1:256" s="3" customFormat="1" ht="71.25" customHeight="1">
      <c r="A23" s="42">
        <v>6</v>
      </c>
      <c r="B23" s="82">
        <v>750</v>
      </c>
      <c r="C23" s="105" t="s">
        <v>43</v>
      </c>
      <c r="D23" s="43">
        <v>1</v>
      </c>
      <c r="E23" s="61" t="s">
        <v>136</v>
      </c>
      <c r="F23" s="57" t="s">
        <v>33</v>
      </c>
      <c r="G23" s="46">
        <v>4</v>
      </c>
      <c r="H23" s="58">
        <f t="shared" si="0"/>
        <v>18</v>
      </c>
      <c r="I23" s="91">
        <v>4</v>
      </c>
      <c r="J23" s="65">
        <f t="shared" si="1"/>
        <v>18</v>
      </c>
      <c r="K23" s="79"/>
      <c r="L23" s="58">
        <f t="shared" si="2"/>
        <v>0</v>
      </c>
      <c r="M23" s="46"/>
      <c r="N23" s="65">
        <f t="shared" si="3"/>
        <v>0</v>
      </c>
      <c r="O23" s="92">
        <f t="shared" si="4"/>
        <v>36</v>
      </c>
      <c r="P23" s="18"/>
      <c r="Q23" s="19"/>
      <c r="R23" s="20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19"/>
      <c r="IV23" s="19"/>
    </row>
    <row r="24" spans="1:256" s="3" customFormat="1" ht="71.25" customHeight="1">
      <c r="A24" s="42">
        <v>7</v>
      </c>
      <c r="B24" s="82">
        <v>21</v>
      </c>
      <c r="C24" s="105" t="s">
        <v>210</v>
      </c>
      <c r="D24" s="43">
        <v>3</v>
      </c>
      <c r="E24" s="45" t="s">
        <v>34</v>
      </c>
      <c r="F24" s="104" t="s">
        <v>285</v>
      </c>
      <c r="G24" s="46"/>
      <c r="H24" s="58">
        <f t="shared" si="0"/>
        <v>0</v>
      </c>
      <c r="I24" s="91"/>
      <c r="J24" s="65">
        <f t="shared" si="1"/>
        <v>0</v>
      </c>
      <c r="K24" s="79">
        <v>5</v>
      </c>
      <c r="L24" s="58">
        <f t="shared" si="2"/>
        <v>16</v>
      </c>
      <c r="M24" s="46">
        <v>4</v>
      </c>
      <c r="N24" s="65">
        <f t="shared" si="3"/>
        <v>18</v>
      </c>
      <c r="O24" s="92">
        <f t="shared" si="4"/>
        <v>34</v>
      </c>
      <c r="P24" s="18"/>
      <c r="Q24" s="19"/>
      <c r="R24" s="20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19"/>
      <c r="IV24" s="19"/>
    </row>
    <row r="25" spans="1:256" s="3" customFormat="1" ht="71.25" customHeight="1">
      <c r="A25" s="42">
        <v>8</v>
      </c>
      <c r="B25" s="82">
        <v>70</v>
      </c>
      <c r="C25" s="105" t="s">
        <v>213</v>
      </c>
      <c r="D25" s="43">
        <v>1</v>
      </c>
      <c r="E25" s="45" t="s">
        <v>57</v>
      </c>
      <c r="F25" s="57" t="s">
        <v>32</v>
      </c>
      <c r="G25" s="46"/>
      <c r="H25" s="58">
        <f t="shared" si="0"/>
        <v>0</v>
      </c>
      <c r="I25" s="91"/>
      <c r="J25" s="65">
        <f t="shared" si="1"/>
        <v>0</v>
      </c>
      <c r="K25" s="79">
        <v>4</v>
      </c>
      <c r="L25" s="58">
        <f t="shared" si="2"/>
        <v>18</v>
      </c>
      <c r="M25" s="46">
        <v>5</v>
      </c>
      <c r="N25" s="65">
        <f t="shared" si="3"/>
        <v>16</v>
      </c>
      <c r="O25" s="92">
        <f t="shared" si="4"/>
        <v>34</v>
      </c>
      <c r="P25" s="18"/>
      <c r="Q25" s="19"/>
      <c r="R25" s="20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19"/>
      <c r="IV25" s="19"/>
    </row>
    <row r="26" spans="1:256" s="3" customFormat="1" ht="71.25" customHeight="1">
      <c r="A26" s="42">
        <v>9</v>
      </c>
      <c r="B26" s="82">
        <v>28</v>
      </c>
      <c r="C26" s="105" t="s">
        <v>134</v>
      </c>
      <c r="D26" s="43">
        <v>1</v>
      </c>
      <c r="E26" s="45" t="s">
        <v>127</v>
      </c>
      <c r="F26" s="57" t="s">
        <v>135</v>
      </c>
      <c r="G26" s="46">
        <v>8</v>
      </c>
      <c r="H26" s="58">
        <f t="shared" si="0"/>
        <v>13</v>
      </c>
      <c r="I26" s="91">
        <v>5</v>
      </c>
      <c r="J26" s="65">
        <f t="shared" si="1"/>
        <v>16</v>
      </c>
      <c r="K26" s="79"/>
      <c r="L26" s="58">
        <f t="shared" si="2"/>
        <v>0</v>
      </c>
      <c r="M26" s="46"/>
      <c r="N26" s="65">
        <f t="shared" si="3"/>
        <v>0</v>
      </c>
      <c r="O26" s="92">
        <f t="shared" si="4"/>
        <v>29</v>
      </c>
      <c r="P26" s="18"/>
      <c r="Q26" s="19"/>
      <c r="R26" s="20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19"/>
      <c r="IV26" s="19"/>
    </row>
    <row r="27" spans="1:256" s="3" customFormat="1" ht="71.25" customHeight="1">
      <c r="A27" s="42">
        <v>10</v>
      </c>
      <c r="B27" s="82">
        <v>145</v>
      </c>
      <c r="C27" s="105" t="s">
        <v>226</v>
      </c>
      <c r="D27" s="43" t="s">
        <v>31</v>
      </c>
      <c r="E27" s="45" t="s">
        <v>227</v>
      </c>
      <c r="F27" s="57" t="s">
        <v>33</v>
      </c>
      <c r="G27" s="46"/>
      <c r="H27" s="58">
        <f t="shared" si="0"/>
        <v>0</v>
      </c>
      <c r="I27" s="91"/>
      <c r="J27" s="65">
        <f t="shared" si="1"/>
        <v>0</v>
      </c>
      <c r="K27" s="79">
        <v>7</v>
      </c>
      <c r="L27" s="58">
        <f t="shared" si="2"/>
        <v>14</v>
      </c>
      <c r="M27" s="46">
        <v>6</v>
      </c>
      <c r="N27" s="65">
        <f t="shared" si="3"/>
        <v>15</v>
      </c>
      <c r="O27" s="92">
        <f t="shared" si="4"/>
        <v>29</v>
      </c>
      <c r="P27" s="18"/>
      <c r="Q27" s="19"/>
      <c r="R27" s="20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19"/>
      <c r="IV27" s="19"/>
    </row>
    <row r="28" spans="1:256" s="3" customFormat="1" ht="71.25" customHeight="1">
      <c r="A28" s="42">
        <v>11</v>
      </c>
      <c r="B28" s="82">
        <v>711</v>
      </c>
      <c r="C28" s="105" t="s">
        <v>137</v>
      </c>
      <c r="D28" s="43">
        <v>2</v>
      </c>
      <c r="E28" s="45" t="s">
        <v>138</v>
      </c>
      <c r="F28" s="57" t="s">
        <v>139</v>
      </c>
      <c r="G28" s="46">
        <v>10</v>
      </c>
      <c r="H28" s="58">
        <f t="shared" si="0"/>
        <v>11</v>
      </c>
      <c r="I28" s="91">
        <v>6</v>
      </c>
      <c r="J28" s="65">
        <f t="shared" si="1"/>
        <v>15</v>
      </c>
      <c r="K28" s="79"/>
      <c r="L28" s="58">
        <f t="shared" si="2"/>
        <v>0</v>
      </c>
      <c r="M28" s="46"/>
      <c r="N28" s="65">
        <f t="shared" si="3"/>
        <v>0</v>
      </c>
      <c r="O28" s="92">
        <f t="shared" si="4"/>
        <v>26</v>
      </c>
      <c r="P28" s="18"/>
      <c r="Q28" s="19"/>
      <c r="R28" s="20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19"/>
      <c r="IV28" s="19"/>
    </row>
    <row r="29" spans="1:256" s="3" customFormat="1" ht="71.25" customHeight="1">
      <c r="A29" s="42">
        <v>12</v>
      </c>
      <c r="B29" s="82">
        <v>633</v>
      </c>
      <c r="C29" s="105" t="s">
        <v>216</v>
      </c>
      <c r="D29" s="43" t="s">
        <v>31</v>
      </c>
      <c r="E29" s="45" t="s">
        <v>42</v>
      </c>
      <c r="F29" s="57" t="s">
        <v>39</v>
      </c>
      <c r="G29" s="46"/>
      <c r="H29" s="58">
        <f t="shared" si="0"/>
        <v>0</v>
      </c>
      <c r="I29" s="91"/>
      <c r="J29" s="65">
        <f t="shared" si="1"/>
        <v>0</v>
      </c>
      <c r="K29" s="79">
        <v>9</v>
      </c>
      <c r="L29" s="58">
        <f t="shared" si="2"/>
        <v>12</v>
      </c>
      <c r="M29" s="46">
        <v>7</v>
      </c>
      <c r="N29" s="65">
        <f t="shared" si="3"/>
        <v>14</v>
      </c>
      <c r="O29" s="92">
        <f t="shared" si="4"/>
        <v>26</v>
      </c>
      <c r="P29" s="18"/>
      <c r="Q29" s="19"/>
      <c r="R29" s="20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19"/>
      <c r="IV29" s="19"/>
    </row>
    <row r="30" spans="1:256" s="3" customFormat="1" ht="71.25" customHeight="1">
      <c r="A30" s="42">
        <v>13</v>
      </c>
      <c r="B30" s="82">
        <v>730</v>
      </c>
      <c r="C30" s="105" t="s">
        <v>125</v>
      </c>
      <c r="D30" s="43" t="s">
        <v>38</v>
      </c>
      <c r="E30" s="45" t="s">
        <v>40</v>
      </c>
      <c r="F30" s="57" t="s">
        <v>111</v>
      </c>
      <c r="G30" s="46" t="s">
        <v>3</v>
      </c>
      <c r="H30" s="58">
        <f t="shared" si="0"/>
        <v>0</v>
      </c>
      <c r="I30" s="91">
        <v>1</v>
      </c>
      <c r="J30" s="65">
        <f t="shared" si="1"/>
        <v>25</v>
      </c>
      <c r="K30" s="79"/>
      <c r="L30" s="58">
        <f t="shared" si="2"/>
        <v>0</v>
      </c>
      <c r="M30" s="46"/>
      <c r="N30" s="65">
        <f t="shared" si="3"/>
        <v>0</v>
      </c>
      <c r="O30" s="92">
        <f t="shared" si="4"/>
        <v>25</v>
      </c>
      <c r="P30" s="18"/>
      <c r="Q30" s="19"/>
      <c r="R30" s="2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19"/>
      <c r="IV30" s="19"/>
    </row>
    <row r="31" spans="1:256" s="3" customFormat="1" ht="71.25" customHeight="1">
      <c r="A31" s="42">
        <v>14</v>
      </c>
      <c r="B31" s="82">
        <v>757</v>
      </c>
      <c r="C31" s="105" t="s">
        <v>228</v>
      </c>
      <c r="D31" s="43">
        <v>1</v>
      </c>
      <c r="E31" s="45" t="s">
        <v>109</v>
      </c>
      <c r="F31" s="94" t="s">
        <v>229</v>
      </c>
      <c r="G31" s="46"/>
      <c r="H31" s="58">
        <f t="shared" si="0"/>
        <v>0</v>
      </c>
      <c r="I31" s="91"/>
      <c r="J31" s="65">
        <f t="shared" si="1"/>
        <v>0</v>
      </c>
      <c r="K31" s="79">
        <v>8</v>
      </c>
      <c r="L31" s="58">
        <f t="shared" si="2"/>
        <v>13</v>
      </c>
      <c r="M31" s="46">
        <v>9</v>
      </c>
      <c r="N31" s="65">
        <f t="shared" si="3"/>
        <v>12</v>
      </c>
      <c r="O31" s="92">
        <f t="shared" si="4"/>
        <v>25</v>
      </c>
      <c r="P31" s="18"/>
      <c r="Q31" s="19"/>
      <c r="R31" s="20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19"/>
      <c r="IV31" s="19"/>
    </row>
    <row r="32" spans="1:256" s="3" customFormat="1" ht="71.25" customHeight="1">
      <c r="A32" s="42">
        <v>15</v>
      </c>
      <c r="B32" s="82">
        <v>173</v>
      </c>
      <c r="C32" s="105" t="s">
        <v>140</v>
      </c>
      <c r="D32" s="43" t="s">
        <v>31</v>
      </c>
      <c r="E32" s="45" t="s">
        <v>154</v>
      </c>
      <c r="F32" s="57" t="s">
        <v>33</v>
      </c>
      <c r="G32" s="46">
        <v>11</v>
      </c>
      <c r="H32" s="58">
        <f t="shared" si="0"/>
        <v>10</v>
      </c>
      <c r="I32" s="91">
        <v>7</v>
      </c>
      <c r="J32" s="65">
        <f t="shared" si="1"/>
        <v>14</v>
      </c>
      <c r="K32" s="79"/>
      <c r="L32" s="58">
        <f t="shared" si="2"/>
        <v>0</v>
      </c>
      <c r="M32" s="46"/>
      <c r="N32" s="65">
        <f t="shared" si="3"/>
        <v>0</v>
      </c>
      <c r="O32" s="92">
        <f t="shared" si="4"/>
        <v>24</v>
      </c>
      <c r="P32" s="18"/>
      <c r="Q32" s="19"/>
      <c r="R32" s="20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19"/>
      <c r="IV32" s="19"/>
    </row>
    <row r="33" spans="1:256" s="3" customFormat="1" ht="71.25" customHeight="1">
      <c r="A33" s="42">
        <v>16</v>
      </c>
      <c r="B33" s="82">
        <v>19</v>
      </c>
      <c r="C33" s="105" t="s">
        <v>141</v>
      </c>
      <c r="D33" s="43">
        <v>2</v>
      </c>
      <c r="E33" s="45" t="s">
        <v>176</v>
      </c>
      <c r="F33" s="57" t="s">
        <v>142</v>
      </c>
      <c r="G33" s="46">
        <v>14</v>
      </c>
      <c r="H33" s="58">
        <f t="shared" si="0"/>
        <v>7</v>
      </c>
      <c r="I33" s="91">
        <v>8</v>
      </c>
      <c r="J33" s="65">
        <f t="shared" si="1"/>
        <v>13</v>
      </c>
      <c r="K33" s="79"/>
      <c r="L33" s="58">
        <f t="shared" si="2"/>
        <v>0</v>
      </c>
      <c r="M33" s="46"/>
      <c r="N33" s="65">
        <f t="shared" si="3"/>
        <v>0</v>
      </c>
      <c r="O33" s="92">
        <f t="shared" si="4"/>
        <v>20</v>
      </c>
      <c r="P33" s="18"/>
      <c r="Q33" s="19"/>
      <c r="R33" s="20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19"/>
      <c r="IV33" s="19"/>
    </row>
    <row r="34" spans="1:256" s="3" customFormat="1" ht="71.25" customHeight="1">
      <c r="A34" s="42">
        <v>17</v>
      </c>
      <c r="B34" s="82">
        <v>90</v>
      </c>
      <c r="C34" s="105" t="s">
        <v>113</v>
      </c>
      <c r="D34" s="43">
        <v>1</v>
      </c>
      <c r="E34" s="45" t="s">
        <v>40</v>
      </c>
      <c r="F34" s="57" t="s">
        <v>111</v>
      </c>
      <c r="G34" s="46">
        <v>9</v>
      </c>
      <c r="H34" s="58">
        <f t="shared" si="0"/>
        <v>12</v>
      </c>
      <c r="I34" s="91">
        <v>13</v>
      </c>
      <c r="J34" s="65">
        <f t="shared" si="1"/>
        <v>8</v>
      </c>
      <c r="K34" s="79"/>
      <c r="L34" s="58">
        <f t="shared" si="2"/>
        <v>0</v>
      </c>
      <c r="M34" s="46"/>
      <c r="N34" s="65">
        <f t="shared" si="3"/>
        <v>0</v>
      </c>
      <c r="O34" s="92">
        <f t="shared" si="4"/>
        <v>20</v>
      </c>
      <c r="P34" s="18"/>
      <c r="Q34" s="19"/>
      <c r="R34" s="20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19"/>
      <c r="IV34" s="19"/>
    </row>
    <row r="35" spans="1:256" s="3" customFormat="1" ht="71.25" customHeight="1">
      <c r="A35" s="42">
        <v>18</v>
      </c>
      <c r="B35" s="82">
        <v>303</v>
      </c>
      <c r="C35" s="105" t="s">
        <v>215</v>
      </c>
      <c r="D35" s="43" t="s">
        <v>31</v>
      </c>
      <c r="E35" s="45" t="s">
        <v>34</v>
      </c>
      <c r="F35" s="104" t="s">
        <v>285</v>
      </c>
      <c r="G35" s="46"/>
      <c r="H35" s="58">
        <f t="shared" si="0"/>
        <v>0</v>
      </c>
      <c r="I35" s="91"/>
      <c r="J35" s="65">
        <f t="shared" si="1"/>
        <v>0</v>
      </c>
      <c r="K35" s="79">
        <v>12</v>
      </c>
      <c r="L35" s="58">
        <f t="shared" si="2"/>
        <v>9</v>
      </c>
      <c r="M35" s="46">
        <v>10</v>
      </c>
      <c r="N35" s="65">
        <f t="shared" si="3"/>
        <v>11</v>
      </c>
      <c r="O35" s="92">
        <f t="shared" si="4"/>
        <v>20</v>
      </c>
      <c r="P35" s="18"/>
      <c r="Q35" s="19"/>
      <c r="R35" s="2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19"/>
      <c r="IV35" s="19"/>
    </row>
    <row r="36" spans="1:256" s="3" customFormat="1" ht="71.25" customHeight="1">
      <c r="A36" s="42">
        <v>19</v>
      </c>
      <c r="B36" s="82">
        <v>369</v>
      </c>
      <c r="C36" s="105" t="s">
        <v>143</v>
      </c>
      <c r="D36" s="43" t="s">
        <v>31</v>
      </c>
      <c r="E36" s="45" t="s">
        <v>146</v>
      </c>
      <c r="F36" s="57" t="s">
        <v>33</v>
      </c>
      <c r="G36" s="46">
        <v>12</v>
      </c>
      <c r="H36" s="58">
        <f t="shared" si="0"/>
        <v>9</v>
      </c>
      <c r="I36" s="91">
        <v>10</v>
      </c>
      <c r="J36" s="65">
        <f t="shared" si="1"/>
        <v>11</v>
      </c>
      <c r="K36" s="79"/>
      <c r="L36" s="58">
        <f t="shared" si="2"/>
        <v>0</v>
      </c>
      <c r="M36" s="46"/>
      <c r="N36" s="65">
        <f t="shared" si="3"/>
        <v>0</v>
      </c>
      <c r="O36" s="92">
        <f t="shared" si="4"/>
        <v>20</v>
      </c>
      <c r="P36" s="18"/>
      <c r="Q36" s="19"/>
      <c r="R36" s="20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19"/>
      <c r="IV36" s="19"/>
    </row>
    <row r="37" spans="1:256" s="3" customFormat="1" ht="71.25" customHeight="1">
      <c r="A37" s="42">
        <v>20</v>
      </c>
      <c r="B37" s="82">
        <v>58</v>
      </c>
      <c r="C37" s="106" t="s">
        <v>212</v>
      </c>
      <c r="D37" s="60" t="s">
        <v>31</v>
      </c>
      <c r="E37" s="80" t="s">
        <v>57</v>
      </c>
      <c r="F37" s="81" t="s">
        <v>32</v>
      </c>
      <c r="G37" s="46"/>
      <c r="H37" s="58">
        <f t="shared" si="0"/>
        <v>0</v>
      </c>
      <c r="I37" s="91"/>
      <c r="J37" s="65">
        <f t="shared" si="1"/>
        <v>0</v>
      </c>
      <c r="K37" s="79">
        <v>10</v>
      </c>
      <c r="L37" s="58">
        <f t="shared" si="2"/>
        <v>11</v>
      </c>
      <c r="M37" s="46">
        <v>13</v>
      </c>
      <c r="N37" s="65">
        <f t="shared" si="3"/>
        <v>8</v>
      </c>
      <c r="O37" s="92">
        <f t="shared" si="4"/>
        <v>19</v>
      </c>
      <c r="P37" s="18"/>
      <c r="Q37" s="19"/>
      <c r="R37" s="20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19"/>
      <c r="IV37" s="19"/>
    </row>
    <row r="38" spans="1:256" s="3" customFormat="1" ht="71.25" customHeight="1">
      <c r="A38" s="42">
        <v>21</v>
      </c>
      <c r="B38" s="82">
        <v>5</v>
      </c>
      <c r="C38" s="106" t="s">
        <v>221</v>
      </c>
      <c r="D38" s="60">
        <v>3</v>
      </c>
      <c r="E38" s="114" t="s">
        <v>40</v>
      </c>
      <c r="F38" s="115" t="s">
        <v>111</v>
      </c>
      <c r="G38" s="46"/>
      <c r="H38" s="58">
        <f t="shared" si="0"/>
        <v>0</v>
      </c>
      <c r="I38" s="91"/>
      <c r="J38" s="65">
        <f t="shared" si="1"/>
        <v>0</v>
      </c>
      <c r="K38" s="79">
        <v>11</v>
      </c>
      <c r="L38" s="58">
        <f t="shared" si="2"/>
        <v>10</v>
      </c>
      <c r="M38" s="46">
        <v>12</v>
      </c>
      <c r="N38" s="65">
        <f t="shared" si="3"/>
        <v>9</v>
      </c>
      <c r="O38" s="92">
        <f t="shared" si="4"/>
        <v>19</v>
      </c>
      <c r="P38" s="18"/>
      <c r="Q38" s="19"/>
      <c r="R38" s="20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19"/>
      <c r="IV38" s="19"/>
    </row>
    <row r="39" spans="1:256" s="3" customFormat="1" ht="71.25" customHeight="1">
      <c r="A39" s="42">
        <v>22</v>
      </c>
      <c r="B39" s="82">
        <v>18</v>
      </c>
      <c r="C39" s="105" t="s">
        <v>223</v>
      </c>
      <c r="D39" s="43" t="s">
        <v>31</v>
      </c>
      <c r="E39" s="45" t="s">
        <v>224</v>
      </c>
      <c r="F39" s="57" t="s">
        <v>225</v>
      </c>
      <c r="G39" s="46"/>
      <c r="H39" s="58">
        <f t="shared" si="0"/>
        <v>0</v>
      </c>
      <c r="I39" s="91"/>
      <c r="J39" s="65">
        <f t="shared" si="1"/>
        <v>0</v>
      </c>
      <c r="K39" s="79">
        <v>13</v>
      </c>
      <c r="L39" s="58">
        <f t="shared" si="2"/>
        <v>8</v>
      </c>
      <c r="M39" s="46">
        <v>11</v>
      </c>
      <c r="N39" s="65">
        <f t="shared" si="3"/>
        <v>10</v>
      </c>
      <c r="O39" s="92">
        <f t="shared" si="4"/>
        <v>18</v>
      </c>
      <c r="P39" s="18"/>
      <c r="Q39" s="19"/>
      <c r="R39" s="20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19"/>
      <c r="IV39" s="19"/>
    </row>
    <row r="40" spans="1:256" s="3" customFormat="1" ht="71.25" customHeight="1">
      <c r="A40" s="42">
        <v>23</v>
      </c>
      <c r="B40" s="82">
        <v>191</v>
      </c>
      <c r="C40" s="105" t="s">
        <v>144</v>
      </c>
      <c r="D40" s="43" t="s">
        <v>31</v>
      </c>
      <c r="E40" s="45" t="s">
        <v>153</v>
      </c>
      <c r="F40" s="57" t="s">
        <v>33</v>
      </c>
      <c r="G40" s="46">
        <v>13</v>
      </c>
      <c r="H40" s="58">
        <f t="shared" si="0"/>
        <v>8</v>
      </c>
      <c r="I40" s="91">
        <v>11</v>
      </c>
      <c r="J40" s="65">
        <f t="shared" si="1"/>
        <v>10</v>
      </c>
      <c r="K40" s="79"/>
      <c r="L40" s="58">
        <f t="shared" si="2"/>
        <v>0</v>
      </c>
      <c r="M40" s="46"/>
      <c r="N40" s="65">
        <f t="shared" si="3"/>
        <v>0</v>
      </c>
      <c r="O40" s="92">
        <f t="shared" si="4"/>
        <v>18</v>
      </c>
      <c r="P40" s="18"/>
      <c r="Q40" s="19"/>
      <c r="R40" s="20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19"/>
      <c r="IV40" s="19"/>
    </row>
    <row r="41" spans="1:256" s="3" customFormat="1" ht="71.25" customHeight="1">
      <c r="A41" s="42">
        <v>24</v>
      </c>
      <c r="B41" s="82">
        <v>797</v>
      </c>
      <c r="C41" s="105" t="s">
        <v>147</v>
      </c>
      <c r="D41" s="43">
        <v>1</v>
      </c>
      <c r="E41" s="45" t="s">
        <v>146</v>
      </c>
      <c r="F41" s="57" t="s">
        <v>145</v>
      </c>
      <c r="G41" s="46">
        <v>5</v>
      </c>
      <c r="H41" s="58">
        <f t="shared" si="0"/>
        <v>16</v>
      </c>
      <c r="I41" s="91" t="s">
        <v>3</v>
      </c>
      <c r="J41" s="65">
        <f t="shared" si="1"/>
        <v>0</v>
      </c>
      <c r="K41" s="79"/>
      <c r="L41" s="58">
        <f t="shared" si="2"/>
        <v>0</v>
      </c>
      <c r="M41" s="46"/>
      <c r="N41" s="65">
        <f t="shared" si="3"/>
        <v>0</v>
      </c>
      <c r="O41" s="92">
        <f t="shared" si="4"/>
        <v>16</v>
      </c>
      <c r="P41" s="18"/>
      <c r="Q41" s="19"/>
      <c r="R41" s="20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19"/>
      <c r="IV41" s="19"/>
    </row>
    <row r="42" spans="1:256" s="3" customFormat="1" ht="71.25" customHeight="1">
      <c r="A42" s="42">
        <v>25</v>
      </c>
      <c r="B42" s="82">
        <v>4</v>
      </c>
      <c r="C42" s="105" t="s">
        <v>218</v>
      </c>
      <c r="D42" s="43" t="s">
        <v>38</v>
      </c>
      <c r="E42" s="61" t="s">
        <v>219</v>
      </c>
      <c r="F42" s="118" t="s">
        <v>220</v>
      </c>
      <c r="G42" s="46"/>
      <c r="H42" s="58">
        <f t="shared" si="0"/>
        <v>0</v>
      </c>
      <c r="I42" s="91"/>
      <c r="J42" s="65">
        <f t="shared" si="1"/>
        <v>0</v>
      </c>
      <c r="K42" s="79">
        <v>6</v>
      </c>
      <c r="L42" s="58">
        <f t="shared" si="2"/>
        <v>15</v>
      </c>
      <c r="M42" s="46" t="s">
        <v>191</v>
      </c>
      <c r="N42" s="65">
        <f t="shared" si="3"/>
        <v>0</v>
      </c>
      <c r="O42" s="92">
        <f t="shared" si="4"/>
        <v>15</v>
      </c>
      <c r="P42" s="18"/>
      <c r="Q42" s="19"/>
      <c r="R42" s="20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19"/>
      <c r="IV42" s="19"/>
    </row>
    <row r="43" spans="1:256" s="3" customFormat="1" ht="71.25" customHeight="1">
      <c r="A43" s="42">
        <v>26</v>
      </c>
      <c r="B43" s="82">
        <v>24</v>
      </c>
      <c r="C43" s="105" t="s">
        <v>148</v>
      </c>
      <c r="D43" s="43" t="s">
        <v>31</v>
      </c>
      <c r="E43" s="45" t="s">
        <v>155</v>
      </c>
      <c r="F43" s="57" t="s">
        <v>149</v>
      </c>
      <c r="G43" s="46">
        <v>6</v>
      </c>
      <c r="H43" s="58">
        <f t="shared" si="0"/>
        <v>15</v>
      </c>
      <c r="I43" s="91" t="s">
        <v>3</v>
      </c>
      <c r="J43" s="65">
        <f t="shared" si="1"/>
        <v>0</v>
      </c>
      <c r="K43" s="79"/>
      <c r="L43" s="58">
        <f t="shared" si="2"/>
        <v>0</v>
      </c>
      <c r="M43" s="46"/>
      <c r="N43" s="65">
        <f t="shared" si="3"/>
        <v>0</v>
      </c>
      <c r="O43" s="92">
        <f t="shared" si="4"/>
        <v>15</v>
      </c>
      <c r="P43" s="18"/>
      <c r="Q43" s="19"/>
      <c r="R43" s="2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19"/>
      <c r="IV43" s="19"/>
    </row>
    <row r="44" spans="1:256" s="3" customFormat="1" ht="71.25" customHeight="1">
      <c r="A44" s="42">
        <v>27</v>
      </c>
      <c r="B44" s="82">
        <v>795</v>
      </c>
      <c r="C44" s="105" t="s">
        <v>150</v>
      </c>
      <c r="D44" s="43">
        <v>1</v>
      </c>
      <c r="E44" s="45" t="s">
        <v>151</v>
      </c>
      <c r="F44" s="57" t="s">
        <v>152</v>
      </c>
      <c r="G44" s="46">
        <v>7</v>
      </c>
      <c r="H44" s="58">
        <f t="shared" si="0"/>
        <v>14</v>
      </c>
      <c r="I44" s="91" t="s">
        <v>3</v>
      </c>
      <c r="J44" s="65">
        <f t="shared" si="1"/>
        <v>0</v>
      </c>
      <c r="K44" s="79"/>
      <c r="L44" s="58">
        <f t="shared" si="2"/>
        <v>0</v>
      </c>
      <c r="M44" s="46"/>
      <c r="N44" s="65">
        <f t="shared" si="3"/>
        <v>0</v>
      </c>
      <c r="O44" s="92">
        <f t="shared" si="4"/>
        <v>14</v>
      </c>
      <c r="P44" s="18"/>
      <c r="Q44" s="19"/>
      <c r="R44" s="20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19"/>
      <c r="IV44" s="19"/>
    </row>
    <row r="45" spans="1:256" s="3" customFormat="1" ht="71.25" customHeight="1">
      <c r="A45" s="42">
        <v>28</v>
      </c>
      <c r="B45" s="82">
        <v>310</v>
      </c>
      <c r="C45" s="105" t="s">
        <v>259</v>
      </c>
      <c r="D45" s="43" t="s">
        <v>31</v>
      </c>
      <c r="E45" s="45" t="s">
        <v>260</v>
      </c>
      <c r="F45" s="57" t="s">
        <v>261</v>
      </c>
      <c r="G45" s="46"/>
      <c r="H45" s="58">
        <f t="shared" si="0"/>
        <v>0</v>
      </c>
      <c r="I45" s="91"/>
      <c r="J45" s="65">
        <f t="shared" si="1"/>
        <v>0</v>
      </c>
      <c r="K45" s="79">
        <v>14</v>
      </c>
      <c r="L45" s="58">
        <f t="shared" si="2"/>
        <v>7</v>
      </c>
      <c r="M45" s="46">
        <v>14</v>
      </c>
      <c r="N45" s="65">
        <f t="shared" si="3"/>
        <v>7</v>
      </c>
      <c r="O45" s="92">
        <f t="shared" si="4"/>
        <v>14</v>
      </c>
      <c r="P45" s="18"/>
      <c r="Q45" s="19"/>
      <c r="R45" s="2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19"/>
      <c r="IV45" s="19"/>
    </row>
    <row r="46" spans="1:256" s="3" customFormat="1" ht="71.25" customHeight="1">
      <c r="A46" s="42">
        <v>29</v>
      </c>
      <c r="B46" s="82">
        <v>901</v>
      </c>
      <c r="C46" s="105" t="s">
        <v>156</v>
      </c>
      <c r="D46" s="43">
        <v>3</v>
      </c>
      <c r="E46" s="45" t="s">
        <v>158</v>
      </c>
      <c r="F46" s="57" t="s">
        <v>157</v>
      </c>
      <c r="G46" s="46">
        <v>17</v>
      </c>
      <c r="H46" s="58">
        <f t="shared" si="0"/>
        <v>4</v>
      </c>
      <c r="I46" s="91">
        <v>12</v>
      </c>
      <c r="J46" s="65">
        <f t="shared" si="1"/>
        <v>9</v>
      </c>
      <c r="K46" s="79"/>
      <c r="L46" s="58">
        <f t="shared" si="2"/>
        <v>0</v>
      </c>
      <c r="M46" s="46"/>
      <c r="N46" s="65">
        <f t="shared" si="3"/>
        <v>0</v>
      </c>
      <c r="O46" s="92">
        <f t="shared" si="4"/>
        <v>13</v>
      </c>
      <c r="P46" s="18"/>
      <c r="Q46" s="19"/>
      <c r="R46" s="2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19"/>
      <c r="IV46" s="19"/>
    </row>
    <row r="47" spans="1:256" s="3" customFormat="1" ht="71.25" customHeight="1">
      <c r="A47" s="42">
        <v>30</v>
      </c>
      <c r="B47" s="82">
        <v>32</v>
      </c>
      <c r="C47" s="105" t="s">
        <v>159</v>
      </c>
      <c r="D47" s="43">
        <v>3</v>
      </c>
      <c r="E47" s="45" t="s">
        <v>160</v>
      </c>
      <c r="F47" s="57" t="s">
        <v>161</v>
      </c>
      <c r="G47" s="46" t="s">
        <v>3</v>
      </c>
      <c r="H47" s="58">
        <f t="shared" si="0"/>
        <v>0</v>
      </c>
      <c r="I47" s="91">
        <v>9</v>
      </c>
      <c r="J47" s="65">
        <f t="shared" si="1"/>
        <v>12</v>
      </c>
      <c r="K47" s="79"/>
      <c r="L47" s="58">
        <f t="shared" si="2"/>
        <v>0</v>
      </c>
      <c r="M47" s="46"/>
      <c r="N47" s="65">
        <f t="shared" si="3"/>
        <v>0</v>
      </c>
      <c r="O47" s="92">
        <f t="shared" si="4"/>
        <v>12</v>
      </c>
      <c r="P47" s="18"/>
      <c r="Q47" s="19"/>
      <c r="R47" s="2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19"/>
      <c r="IV47" s="19"/>
    </row>
    <row r="48" spans="1:256" s="3" customFormat="1" ht="71.25" customHeight="1">
      <c r="A48" s="42">
        <v>31</v>
      </c>
      <c r="B48" s="82">
        <v>999</v>
      </c>
      <c r="C48" s="105" t="s">
        <v>162</v>
      </c>
      <c r="D48" s="43" t="s">
        <v>31</v>
      </c>
      <c r="E48" s="45" t="s">
        <v>163</v>
      </c>
      <c r="F48" s="57" t="s">
        <v>169</v>
      </c>
      <c r="G48" s="46">
        <v>18</v>
      </c>
      <c r="H48" s="58">
        <f t="shared" si="0"/>
        <v>3</v>
      </c>
      <c r="I48" s="91">
        <v>14</v>
      </c>
      <c r="J48" s="65">
        <f t="shared" si="1"/>
        <v>7</v>
      </c>
      <c r="K48" s="79"/>
      <c r="L48" s="58">
        <f t="shared" si="2"/>
        <v>0</v>
      </c>
      <c r="M48" s="46"/>
      <c r="N48" s="65">
        <f t="shared" si="3"/>
        <v>0</v>
      </c>
      <c r="O48" s="92">
        <f t="shared" si="4"/>
        <v>10</v>
      </c>
      <c r="P48" s="18"/>
      <c r="Q48" s="19"/>
      <c r="R48" s="2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19"/>
      <c r="IV48" s="19"/>
    </row>
    <row r="49" spans="1:256" s="3" customFormat="1" ht="71.25" customHeight="1">
      <c r="A49" s="42">
        <v>32</v>
      </c>
      <c r="B49" s="82">
        <v>320</v>
      </c>
      <c r="C49" s="105" t="s">
        <v>164</v>
      </c>
      <c r="D49" s="43">
        <v>3</v>
      </c>
      <c r="E49" s="45" t="s">
        <v>160</v>
      </c>
      <c r="F49" s="57" t="s">
        <v>165</v>
      </c>
      <c r="G49" s="46">
        <v>15</v>
      </c>
      <c r="H49" s="58">
        <f t="shared" si="0"/>
        <v>6</v>
      </c>
      <c r="I49" s="91" t="s">
        <v>3</v>
      </c>
      <c r="J49" s="65">
        <f t="shared" si="1"/>
        <v>0</v>
      </c>
      <c r="K49" s="79"/>
      <c r="L49" s="58">
        <f t="shared" si="2"/>
        <v>0</v>
      </c>
      <c r="M49" s="46"/>
      <c r="N49" s="65">
        <f t="shared" si="3"/>
        <v>0</v>
      </c>
      <c r="O49" s="92">
        <f t="shared" si="4"/>
        <v>6</v>
      </c>
      <c r="P49" s="18"/>
      <c r="Q49" s="19"/>
      <c r="R49" s="2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19"/>
      <c r="IV49" s="19"/>
    </row>
    <row r="50" spans="1:256" s="3" customFormat="1" ht="71.25" customHeight="1">
      <c r="A50" s="42">
        <v>33</v>
      </c>
      <c r="B50" s="82">
        <v>41</v>
      </c>
      <c r="C50" s="105" t="s">
        <v>166</v>
      </c>
      <c r="D50" s="43" t="s">
        <v>31</v>
      </c>
      <c r="E50" s="45" t="s">
        <v>167</v>
      </c>
      <c r="F50" s="57" t="s">
        <v>33</v>
      </c>
      <c r="G50" s="46">
        <v>16</v>
      </c>
      <c r="H50" s="58">
        <f t="shared" si="0"/>
        <v>5</v>
      </c>
      <c r="I50" s="91" t="s">
        <v>3</v>
      </c>
      <c r="J50" s="65">
        <f t="shared" si="1"/>
        <v>0</v>
      </c>
      <c r="K50" s="79"/>
      <c r="L50" s="58">
        <f t="shared" si="2"/>
        <v>0</v>
      </c>
      <c r="M50" s="46"/>
      <c r="N50" s="65">
        <f t="shared" si="3"/>
        <v>0</v>
      </c>
      <c r="O50" s="92">
        <f t="shared" si="4"/>
        <v>5</v>
      </c>
      <c r="P50" s="18"/>
      <c r="Q50" s="19"/>
      <c r="R50" s="2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19"/>
      <c r="IV50" s="19"/>
    </row>
    <row r="51" spans="1:256" ht="69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5"/>
      <c r="Q51" s="4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4"/>
      <c r="EB51" s="4"/>
      <c r="EC51" s="4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6"/>
      <c r="EV51" s="6"/>
      <c r="EW51" s="6"/>
      <c r="EX51" s="6"/>
      <c r="EY51" s="6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40" customFormat="1" ht="69.75" customHeight="1">
      <c r="A52" s="36"/>
      <c r="B52" s="36"/>
      <c r="C52" s="36"/>
      <c r="D52" s="36"/>
      <c r="E52" s="36"/>
      <c r="F52" s="36"/>
      <c r="G52" s="37"/>
      <c r="H52" s="38"/>
      <c r="I52" s="38"/>
      <c r="J52" s="38"/>
      <c r="K52" s="38"/>
      <c r="L52" s="38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8"/>
      <c r="DW52" s="38"/>
      <c r="DX52" s="38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9"/>
      <c r="EQ52" s="39"/>
      <c r="ER52" s="39"/>
      <c r="ES52" s="39"/>
      <c r="ET52" s="39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</row>
    <row r="53" spans="1:256" s="40" customFormat="1" ht="69.75" customHeight="1">
      <c r="A53" s="142" t="s">
        <v>46</v>
      </c>
      <c r="B53" s="142"/>
      <c r="C53" s="142"/>
      <c r="D53" s="142"/>
      <c r="E53" s="142"/>
      <c r="F53" s="142"/>
      <c r="G53" s="37"/>
      <c r="H53" s="38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8"/>
      <c r="DU53" s="38"/>
      <c r="DV53" s="38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9"/>
      <c r="EO53" s="39"/>
      <c r="EP53" s="39"/>
      <c r="EQ53" s="39"/>
      <c r="ER53" s="39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</row>
    <row r="54" spans="1:256" s="40" customFormat="1" ht="69.75" customHeight="1">
      <c r="A54" s="36"/>
      <c r="B54" s="36"/>
      <c r="C54" s="36"/>
      <c r="D54" s="36"/>
      <c r="E54" s="36"/>
      <c r="F54" s="36"/>
      <c r="G54" s="37"/>
      <c r="H54" s="38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8"/>
      <c r="DU54" s="38"/>
      <c r="DV54" s="38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9"/>
      <c r="EO54" s="39"/>
      <c r="EP54" s="39"/>
      <c r="EQ54" s="39"/>
      <c r="ER54" s="39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</row>
    <row r="55" spans="1:256" s="40" customFormat="1" ht="69.75" customHeight="1">
      <c r="A55" s="142" t="s">
        <v>45</v>
      </c>
      <c r="B55" s="142"/>
      <c r="C55" s="142"/>
      <c r="D55" s="142"/>
      <c r="E55" s="142"/>
      <c r="F55" s="142"/>
      <c r="G55" s="37"/>
      <c r="H55" s="38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8"/>
      <c r="DU55" s="38"/>
      <c r="DV55" s="38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9"/>
      <c r="EO55" s="39"/>
      <c r="EP55" s="39"/>
      <c r="EQ55" s="39"/>
      <c r="ER55" s="39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</row>
    <row r="56" spans="1:256" s="40" customFormat="1" ht="69.75" customHeight="1">
      <c r="A56" s="36"/>
      <c r="B56" s="41"/>
      <c r="C56" s="41"/>
      <c r="D56" s="41"/>
      <c r="E56" s="41"/>
      <c r="F56" s="41"/>
      <c r="G56" s="37"/>
      <c r="H56" s="38"/>
      <c r="I56" s="38"/>
      <c r="J56" s="38"/>
      <c r="K56" s="38"/>
      <c r="L56" s="38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8"/>
      <c r="DW56" s="38"/>
      <c r="DX56" s="38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9"/>
      <c r="EQ56" s="39"/>
      <c r="ER56" s="39"/>
      <c r="ES56" s="39"/>
      <c r="ET56" s="39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  <c r="IV56" s="37"/>
    </row>
    <row r="57" spans="1:256" ht="69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5"/>
      <c r="Q57" s="4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4"/>
      <c r="EB57" s="4"/>
      <c r="EC57" s="4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6"/>
      <c r="EV57" s="6"/>
      <c r="EW57" s="6"/>
      <c r="EX57" s="6"/>
      <c r="EY57" s="6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ht="69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5"/>
      <c r="Q58" s="4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4"/>
      <c r="EB58" s="4"/>
      <c r="EC58" s="4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6"/>
      <c r="EV58" s="6"/>
      <c r="EW58" s="6"/>
      <c r="EX58" s="6"/>
      <c r="EY58" s="6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ht="69.7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5"/>
      <c r="Q59" s="4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4"/>
      <c r="EB59" s="4"/>
      <c r="EC59" s="4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6"/>
      <c r="EV59" s="6"/>
      <c r="EW59" s="6"/>
      <c r="EX59" s="6"/>
      <c r="EY59" s="6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ht="69.7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5"/>
      <c r="Q60" s="4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4"/>
      <c r="EB60" s="4"/>
      <c r="EC60" s="4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6"/>
      <c r="EV60" s="6"/>
      <c r="EW60" s="6"/>
      <c r="EX60" s="6"/>
      <c r="EY60" s="6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ht="69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5"/>
      <c r="Q61" s="4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4"/>
      <c r="EB61" s="4"/>
      <c r="EC61" s="4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6"/>
      <c r="EV61" s="6"/>
      <c r="EW61" s="6"/>
      <c r="EX61" s="6"/>
      <c r="EY61" s="6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ht="69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5"/>
      <c r="Q62" s="4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4"/>
      <c r="EB62" s="4"/>
      <c r="EC62" s="4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6"/>
      <c r="EV62" s="6"/>
      <c r="EW62" s="6"/>
      <c r="EX62" s="6"/>
      <c r="EY62" s="6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ht="69.7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5"/>
      <c r="Q63" s="4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4"/>
      <c r="EB63" s="4"/>
      <c r="EC63" s="4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6"/>
      <c r="EV63" s="6"/>
      <c r="EW63" s="6"/>
      <c r="EX63" s="6"/>
      <c r="EY63" s="6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ht="69.75" customHeight="1"/>
  </sheetData>
  <sheetProtection formatCells="0" formatColumns="0" formatRows="0" insertColumns="0" insertRows="0" insertHyperlinks="0" deleteColumns="0" deleteRows="0" autoFilter="0" pivotTables="0"/>
  <mergeCells count="29">
    <mergeCell ref="N16:N17"/>
    <mergeCell ref="A53:F53"/>
    <mergeCell ref="A55:F55"/>
    <mergeCell ref="I15:J15"/>
    <mergeCell ref="I16:I17"/>
    <mergeCell ref="J16:J17"/>
    <mergeCell ref="G15:H15"/>
    <mergeCell ref="G16:G17"/>
    <mergeCell ref="H16:H17"/>
    <mergeCell ref="A6:O6"/>
    <mergeCell ref="A8:O8"/>
    <mergeCell ref="A9:O9"/>
    <mergeCell ref="A15:A17"/>
    <mergeCell ref="B15:B17"/>
    <mergeCell ref="C15:C17"/>
    <mergeCell ref="D15:D17"/>
    <mergeCell ref="E15:E17"/>
    <mergeCell ref="F15:F17"/>
    <mergeCell ref="A11:O11"/>
    <mergeCell ref="K15:L15"/>
    <mergeCell ref="K16:K17"/>
    <mergeCell ref="L16:L17"/>
    <mergeCell ref="A10:T10"/>
    <mergeCell ref="G14:J14"/>
    <mergeCell ref="K14:N14"/>
    <mergeCell ref="O14:O17"/>
    <mergeCell ref="M15:N15"/>
    <mergeCell ref="P15:P17"/>
    <mergeCell ref="M16:M17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M18:M50 K18:K50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G18:G50">
      <formula1>1</formula1>
      <formula2>60</formula2>
    </dataValidation>
  </dataValidations>
  <printOptions horizontalCentered="1"/>
  <pageMargins left="0.6299212598425197" right="0.2362204724409449" top="0.15748031496062992" bottom="0.35433070866141736" header="0.5118110236220472" footer="0.5118110236220472"/>
  <pageSetup fitToHeight="2" horizontalDpi="600" verticalDpi="600" orientation="landscape" paperSize="9" scale="14" r:id="rId2"/>
  <rowBreaks count="1" manualBreakCount="1">
    <brk id="55" max="24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3">
    <pageSetUpPr fitToPage="1"/>
  </sheetPr>
  <dimension ref="A1:IV45"/>
  <sheetViews>
    <sheetView zoomScale="20" zoomScaleNormal="20" zoomScalePageLayoutView="75" workbookViewId="0" topLeftCell="A1">
      <selection activeCell="A9" sqref="A9:M9"/>
    </sheetView>
  </sheetViews>
  <sheetFormatPr defaultColWidth="0" defaultRowHeight="12.75"/>
  <cols>
    <col min="1" max="1" width="28.421875" style="24" customWidth="1"/>
    <col min="2" max="2" width="29.28125" style="24" customWidth="1"/>
    <col min="3" max="3" width="129.140625" style="24" customWidth="1"/>
    <col min="4" max="4" width="32.28125" style="24" customWidth="1"/>
    <col min="5" max="5" width="232.00390625" style="24" customWidth="1"/>
    <col min="6" max="6" width="255.7109375" style="24" customWidth="1"/>
    <col min="7" max="7" width="28.7109375" style="24" customWidth="1"/>
    <col min="8" max="9" width="28.421875" style="24" customWidth="1"/>
    <col min="10" max="10" width="28.57421875" style="24" customWidth="1"/>
    <col min="11" max="12" width="28.421875" style="24" customWidth="1"/>
    <col min="13" max="13" width="33.421875" style="24" customWidth="1"/>
    <col min="14" max="14" width="0.71875" style="1" hidden="1" customWidth="1"/>
    <col min="15" max="15" width="0" style="0" hidden="1" customWidth="1"/>
    <col min="16" max="16" width="7.57421875" style="1" hidden="1" customWidth="1"/>
    <col min="17" max="128" width="7.140625" style="1" hidden="1" customWidth="1"/>
    <col min="129" max="131" width="0" style="0" hidden="1" customWidth="1"/>
    <col min="132" max="145" width="8.57421875" style="1" hidden="1" customWidth="1"/>
    <col min="146" max="147" width="7.140625" style="1" hidden="1" customWidth="1"/>
    <col min="148" max="148" width="8.57421875" style="1" hidden="1" customWidth="1"/>
    <col min="149" max="149" width="8.7109375" style="2" hidden="1" customWidth="1"/>
    <col min="150" max="150" width="6.140625" style="2" hidden="1" customWidth="1"/>
    <col min="151" max="151" width="8.00390625" style="2" hidden="1" customWidth="1"/>
    <col min="152" max="152" width="3.7109375" style="2" hidden="1" customWidth="1"/>
    <col min="153" max="153" width="9.140625" style="2" hidden="1" customWidth="1"/>
    <col min="154" max="154" width="10.00390625" style="1" hidden="1" customWidth="1"/>
    <col min="155" max="155" width="8.140625" style="1" hidden="1" customWidth="1"/>
    <col min="156" max="156" width="7.57421875" style="1" hidden="1" customWidth="1"/>
    <col min="157" max="157" width="9.57421875" style="1" hidden="1" customWidth="1"/>
    <col min="158" max="158" width="5.57421875" style="1" hidden="1" customWidth="1"/>
    <col min="159" max="160" width="5.421875" style="1" hidden="1" customWidth="1"/>
    <col min="161" max="206" width="3.7109375" style="1" hidden="1" customWidth="1"/>
    <col min="207" max="207" width="7.421875" style="1" hidden="1" customWidth="1"/>
    <col min="208" max="228" width="3.7109375" style="1" hidden="1" customWidth="1"/>
    <col min="229" max="229" width="5.421875" style="1" hidden="1" customWidth="1"/>
    <col min="230" max="230" width="5.7109375" style="1" hidden="1" customWidth="1"/>
    <col min="231" max="251" width="3.7109375" style="1" hidden="1" customWidth="1"/>
    <col min="252" max="252" width="5.00390625" style="1" hidden="1" customWidth="1"/>
    <col min="253" max="253" width="5.140625" style="1" hidden="1" customWidth="1"/>
    <col min="254" max="254" width="5.00390625" style="1" hidden="1" customWidth="1"/>
    <col min="255" max="255" width="7.00390625" style="1" hidden="1" customWidth="1"/>
    <col min="256" max="16384" width="7.140625" style="1" hidden="1" customWidth="1"/>
  </cols>
  <sheetData>
    <row r="1" spans="1:256" ht="69.75" customHeight="1">
      <c r="A1" s="27"/>
      <c r="B1" s="22"/>
      <c r="C1" s="22"/>
      <c r="D1" s="22"/>
      <c r="E1" s="22"/>
      <c r="F1" s="22"/>
      <c r="G1" s="67"/>
      <c r="H1" s="4"/>
      <c r="I1" s="4"/>
      <c r="J1" s="62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4"/>
      <c r="DU1" s="4"/>
      <c r="DV1" s="4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6"/>
      <c r="EO1" s="6"/>
      <c r="EP1" s="6"/>
      <c r="EQ1" s="6"/>
      <c r="ER1" s="6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69.75" customHeight="1">
      <c r="A2" s="27"/>
      <c r="B2" s="22"/>
      <c r="C2" s="22"/>
      <c r="D2" s="22"/>
      <c r="E2" s="22"/>
      <c r="F2" s="22"/>
      <c r="G2" s="67"/>
      <c r="H2" s="4"/>
      <c r="I2" s="4"/>
      <c r="J2" s="6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4"/>
      <c r="DU2" s="4"/>
      <c r="DV2" s="4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  <c r="EO2" s="6"/>
      <c r="EP2" s="6"/>
      <c r="EQ2" s="6"/>
      <c r="ER2" s="6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69.75" customHeight="1">
      <c r="A3" s="27"/>
      <c r="B3" s="22"/>
      <c r="C3" s="22"/>
      <c r="D3" s="22"/>
      <c r="E3" s="22"/>
      <c r="F3" s="22"/>
      <c r="G3" s="67"/>
      <c r="H3" s="4"/>
      <c r="I3" s="4"/>
      <c r="J3" s="6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4"/>
      <c r="DU3" s="4"/>
      <c r="DV3" s="4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6"/>
      <c r="EO3" s="6"/>
      <c r="EP3" s="6"/>
      <c r="EQ3" s="6"/>
      <c r="ER3" s="6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69.75" customHeight="1">
      <c r="A4" s="27"/>
      <c r="B4" s="22"/>
      <c r="C4" s="22"/>
      <c r="D4" s="22"/>
      <c r="E4" s="22"/>
      <c r="F4" s="22"/>
      <c r="G4" s="67"/>
      <c r="H4" s="4"/>
      <c r="I4" s="4"/>
      <c r="J4" s="6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4"/>
      <c r="DU4" s="4"/>
      <c r="DV4" s="4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6"/>
      <c r="EO4" s="6"/>
      <c r="EP4" s="6"/>
      <c r="EQ4" s="6"/>
      <c r="ER4" s="6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69.75" customHeight="1">
      <c r="A5" s="141" t="s">
        <v>118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4"/>
      <c r="DU5" s="4"/>
      <c r="DV5" s="4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6"/>
      <c r="EO5" s="6"/>
      <c r="EP5" s="6"/>
      <c r="EQ5" s="6"/>
      <c r="ER5" s="6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69.7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4"/>
      <c r="DU6" s="4"/>
      <c r="DV6" s="4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6"/>
      <c r="EO6" s="6"/>
      <c r="EP6" s="6"/>
      <c r="EQ6" s="6"/>
      <c r="ER6" s="6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69.75" customHeight="1">
      <c r="A7" s="141" t="s">
        <v>29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4"/>
      <c r="DU7" s="4"/>
      <c r="DV7" s="4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6"/>
      <c r="EO7" s="6"/>
      <c r="EP7" s="6"/>
      <c r="EQ7" s="6"/>
      <c r="ER7" s="6"/>
      <c r="ES7" s="5"/>
      <c r="ET7" s="5"/>
      <c r="EU7" s="5"/>
      <c r="EV7" s="5"/>
      <c r="EW7" s="5"/>
      <c r="EX7" s="5"/>
      <c r="EY7" s="5"/>
      <c r="EZ7" s="8"/>
      <c r="FA7" s="8"/>
      <c r="FB7" s="8"/>
      <c r="FC7" s="9"/>
      <c r="FD7" s="9"/>
      <c r="FE7" s="9"/>
      <c r="FF7" s="9"/>
      <c r="FG7" s="10"/>
      <c r="FH7" s="10"/>
      <c r="FI7" s="10"/>
      <c r="FJ7" s="10"/>
      <c r="FK7" s="10"/>
      <c r="FL7" s="10" t="s">
        <v>14</v>
      </c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5"/>
      <c r="IS7" s="5"/>
      <c r="IT7" s="5"/>
      <c r="IU7" s="5"/>
      <c r="IV7" s="5"/>
    </row>
    <row r="8" spans="1:256" s="32" customFormat="1" ht="69.75" customHeight="1">
      <c r="A8" s="139" t="s">
        <v>50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30"/>
      <c r="DU8" s="30"/>
      <c r="DV8" s="30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31"/>
      <c r="EO8" s="31"/>
      <c r="EP8" s="31"/>
      <c r="EQ8" s="31"/>
      <c r="ER8" s="31"/>
      <c r="ES8" s="29"/>
      <c r="ET8" s="29"/>
      <c r="EU8" s="29"/>
      <c r="EV8" s="29"/>
      <c r="EW8" s="29"/>
      <c r="EX8" s="29"/>
      <c r="EY8" s="29"/>
      <c r="EZ8" s="33"/>
      <c r="FA8" s="33" t="s">
        <v>5</v>
      </c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 t="s">
        <v>6</v>
      </c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 t="s">
        <v>7</v>
      </c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 t="s">
        <v>8</v>
      </c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4"/>
      <c r="IO8" s="33"/>
      <c r="IP8" s="33"/>
      <c r="IQ8" s="33"/>
      <c r="IR8" s="29"/>
      <c r="IS8" s="29"/>
      <c r="IT8" s="29"/>
      <c r="IU8" s="29"/>
      <c r="IV8" s="29"/>
    </row>
    <row r="9" spans="1:256" ht="69.75" customHeight="1" thickBot="1">
      <c r="A9" s="177" t="s">
        <v>51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2"/>
      <c r="O9" s="4"/>
      <c r="P9" s="1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4"/>
      <c r="DZ9" s="4"/>
      <c r="EA9" s="4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6"/>
      <c r="ET9" s="6"/>
      <c r="EU9" s="6"/>
      <c r="EV9" s="6"/>
      <c r="EW9" s="6"/>
      <c r="EX9" s="5"/>
      <c r="EY9" s="5"/>
      <c r="EZ9" s="5"/>
      <c r="FA9" s="5"/>
      <c r="FB9" s="5"/>
      <c r="FC9" s="5"/>
      <c r="FD9" s="5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1"/>
      <c r="IT9" s="10"/>
      <c r="IU9" s="10"/>
      <c r="IV9" s="14"/>
    </row>
    <row r="10" spans="1:256" ht="72" customHeight="1" thickBot="1">
      <c r="A10" s="131" t="s">
        <v>20</v>
      </c>
      <c r="B10" s="133" t="s">
        <v>53</v>
      </c>
      <c r="C10" s="133" t="s">
        <v>0</v>
      </c>
      <c r="D10" s="131" t="s">
        <v>24</v>
      </c>
      <c r="E10" s="131" t="s">
        <v>22</v>
      </c>
      <c r="F10" s="131" t="s">
        <v>23</v>
      </c>
      <c r="G10" s="136" t="s">
        <v>1</v>
      </c>
      <c r="H10" s="137"/>
      <c r="I10" s="138"/>
      <c r="J10" s="136" t="s">
        <v>2</v>
      </c>
      <c r="K10" s="137"/>
      <c r="L10" s="138"/>
      <c r="M10" s="129" t="s">
        <v>25</v>
      </c>
      <c r="N10" s="143" t="s">
        <v>12</v>
      </c>
      <c r="O10" s="4"/>
      <c r="P10" s="1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4"/>
      <c r="DZ10" s="4"/>
      <c r="EA10" s="4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6"/>
      <c r="ET10" s="6"/>
      <c r="EU10" s="6"/>
      <c r="EV10" s="6"/>
      <c r="EW10" s="6"/>
      <c r="EX10" s="5"/>
      <c r="EY10" s="5"/>
      <c r="EZ10" s="5"/>
      <c r="FA10" s="6"/>
      <c r="FB10" s="5"/>
      <c r="FC10" s="5"/>
      <c r="FD10" s="5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1"/>
      <c r="IT10" s="10"/>
      <c r="IU10" s="10"/>
      <c r="IV10" s="10"/>
    </row>
    <row r="11" spans="1:256" ht="39.75" customHeight="1">
      <c r="A11" s="132"/>
      <c r="B11" s="134"/>
      <c r="C11" s="134"/>
      <c r="D11" s="132"/>
      <c r="E11" s="132"/>
      <c r="F11" s="154"/>
      <c r="G11" s="150" t="s">
        <v>9</v>
      </c>
      <c r="H11" s="167" t="s">
        <v>21</v>
      </c>
      <c r="I11" s="155" t="s">
        <v>30</v>
      </c>
      <c r="J11" s="150" t="s">
        <v>9</v>
      </c>
      <c r="K11" s="167" t="s">
        <v>21</v>
      </c>
      <c r="L11" s="167" t="s">
        <v>30</v>
      </c>
      <c r="M11" s="180"/>
      <c r="N11" s="144"/>
      <c r="O11" s="4"/>
      <c r="P11" s="15"/>
      <c r="Q11" s="5"/>
      <c r="R11" s="5" t="s">
        <v>5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 t="s">
        <v>6</v>
      </c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 t="s">
        <v>7</v>
      </c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 t="s">
        <v>8</v>
      </c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4"/>
      <c r="DZ11" s="4"/>
      <c r="EA11" s="4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6"/>
      <c r="ET11" s="6">
        <v>1</v>
      </c>
      <c r="EU11" s="6">
        <v>2</v>
      </c>
      <c r="EV11" s="6"/>
      <c r="EW11" s="6"/>
      <c r="EX11" s="5"/>
      <c r="EY11" s="5"/>
      <c r="EZ11" s="5"/>
      <c r="FA11" s="5"/>
      <c r="FB11" s="5"/>
      <c r="FC11" s="5"/>
      <c r="FD11" s="5"/>
      <c r="FE11" s="8"/>
      <c r="FF11" s="8"/>
      <c r="FG11" s="8"/>
      <c r="FH11" s="9"/>
      <c r="FI11" s="9"/>
      <c r="FJ11" s="9"/>
      <c r="FK11" s="9"/>
      <c r="FL11" s="10"/>
      <c r="FM11" s="10"/>
      <c r="FN11" s="10"/>
      <c r="FO11" s="10"/>
      <c r="FP11" s="10"/>
      <c r="FQ11" s="10" t="s">
        <v>14</v>
      </c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ht="129" customHeight="1" thickBot="1">
      <c r="A12" s="132"/>
      <c r="B12" s="178"/>
      <c r="C12" s="178"/>
      <c r="D12" s="132"/>
      <c r="E12" s="132"/>
      <c r="F12" s="154"/>
      <c r="G12" s="151"/>
      <c r="H12" s="179"/>
      <c r="I12" s="156"/>
      <c r="J12" s="151"/>
      <c r="K12" s="179"/>
      <c r="L12" s="149"/>
      <c r="M12" s="180"/>
      <c r="N12" s="145"/>
      <c r="O12" s="4"/>
      <c r="P12" s="16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  <c r="X12" s="5">
        <v>8</v>
      </c>
      <c r="Y12" s="5">
        <v>9</v>
      </c>
      <c r="Z12" s="5">
        <v>10</v>
      </c>
      <c r="AA12" s="5">
        <v>11</v>
      </c>
      <c r="AB12" s="5">
        <v>12</v>
      </c>
      <c r="AC12" s="5">
        <v>13</v>
      </c>
      <c r="AD12" s="5">
        <v>14</v>
      </c>
      <c r="AE12" s="5">
        <v>15</v>
      </c>
      <c r="AF12" s="5">
        <v>16</v>
      </c>
      <c r="AG12" s="5">
        <v>17</v>
      </c>
      <c r="AH12" s="5">
        <v>18</v>
      </c>
      <c r="AI12" s="5">
        <v>19</v>
      </c>
      <c r="AJ12" s="5">
        <v>20</v>
      </c>
      <c r="AK12" s="5">
        <v>21</v>
      </c>
      <c r="AL12" s="5" t="s">
        <v>3</v>
      </c>
      <c r="AM12" s="5"/>
      <c r="AN12" s="5">
        <v>1</v>
      </c>
      <c r="AO12" s="5">
        <v>2</v>
      </c>
      <c r="AP12" s="5">
        <v>3</v>
      </c>
      <c r="AQ12" s="5">
        <v>4</v>
      </c>
      <c r="AR12" s="5">
        <v>5</v>
      </c>
      <c r="AS12" s="5">
        <v>6</v>
      </c>
      <c r="AT12" s="5">
        <v>7</v>
      </c>
      <c r="AU12" s="5">
        <v>8</v>
      </c>
      <c r="AV12" s="5">
        <v>9</v>
      </c>
      <c r="AW12" s="5">
        <v>10</v>
      </c>
      <c r="AX12" s="5">
        <v>11</v>
      </c>
      <c r="AY12" s="5">
        <v>12</v>
      </c>
      <c r="AZ12" s="5">
        <v>13</v>
      </c>
      <c r="BA12" s="5">
        <v>14</v>
      </c>
      <c r="BB12" s="5">
        <v>15</v>
      </c>
      <c r="BC12" s="5">
        <v>16</v>
      </c>
      <c r="BD12" s="5">
        <v>17</v>
      </c>
      <c r="BE12" s="5">
        <v>18</v>
      </c>
      <c r="BF12" s="5">
        <v>19</v>
      </c>
      <c r="BG12" s="5">
        <v>20</v>
      </c>
      <c r="BH12" s="5"/>
      <c r="BI12" s="5" t="s">
        <v>4</v>
      </c>
      <c r="BJ12" s="5"/>
      <c r="BK12" s="5">
        <v>1</v>
      </c>
      <c r="BL12" s="5">
        <v>2</v>
      </c>
      <c r="BM12" s="5">
        <v>3</v>
      </c>
      <c r="BN12" s="5">
        <v>4</v>
      </c>
      <c r="BO12" s="5">
        <v>5</v>
      </c>
      <c r="BP12" s="5">
        <v>6</v>
      </c>
      <c r="BQ12" s="5">
        <v>7</v>
      </c>
      <c r="BR12" s="5">
        <v>8</v>
      </c>
      <c r="BS12" s="5">
        <v>9</v>
      </c>
      <c r="BT12" s="5">
        <v>10</v>
      </c>
      <c r="BU12" s="5">
        <v>11</v>
      </c>
      <c r="BV12" s="5">
        <v>12</v>
      </c>
      <c r="BW12" s="5">
        <v>13</v>
      </c>
      <c r="BX12" s="5">
        <v>14</v>
      </c>
      <c r="BY12" s="5">
        <v>15</v>
      </c>
      <c r="BZ12" s="5">
        <v>16</v>
      </c>
      <c r="CA12" s="5">
        <v>17</v>
      </c>
      <c r="CB12" s="5">
        <v>18</v>
      </c>
      <c r="CC12" s="5">
        <v>19</v>
      </c>
      <c r="CD12" s="5">
        <v>20</v>
      </c>
      <c r="CE12" s="5">
        <v>21</v>
      </c>
      <c r="CF12" s="5">
        <v>22</v>
      </c>
      <c r="CG12" s="5">
        <v>23</v>
      </c>
      <c r="CH12" s="5">
        <v>24</v>
      </c>
      <c r="CI12" s="5">
        <v>25</v>
      </c>
      <c r="CJ12" s="5">
        <v>26</v>
      </c>
      <c r="CK12" s="5">
        <v>27</v>
      </c>
      <c r="CL12" s="5">
        <v>28</v>
      </c>
      <c r="CM12" s="5">
        <v>29</v>
      </c>
      <c r="CN12" s="5">
        <v>30</v>
      </c>
      <c r="CO12" s="5">
        <v>31</v>
      </c>
      <c r="CP12" s="5">
        <v>32</v>
      </c>
      <c r="CQ12" s="5">
        <v>33</v>
      </c>
      <c r="CR12" s="5">
        <v>34</v>
      </c>
      <c r="CS12" s="5">
        <v>35</v>
      </c>
      <c r="CT12" s="5">
        <v>36</v>
      </c>
      <c r="CU12" s="5">
        <v>37</v>
      </c>
      <c r="CV12" s="5">
        <v>38</v>
      </c>
      <c r="CW12" s="5">
        <v>39</v>
      </c>
      <c r="CX12" s="5">
        <v>40</v>
      </c>
      <c r="CY12" s="5"/>
      <c r="CZ12" s="5"/>
      <c r="DA12" s="5"/>
      <c r="DB12" s="5">
        <v>1</v>
      </c>
      <c r="DC12" s="5">
        <v>2</v>
      </c>
      <c r="DD12" s="5">
        <v>3</v>
      </c>
      <c r="DE12" s="5">
        <v>4</v>
      </c>
      <c r="DF12" s="5">
        <v>5</v>
      </c>
      <c r="DG12" s="5">
        <v>6</v>
      </c>
      <c r="DH12" s="5">
        <v>7</v>
      </c>
      <c r="DI12" s="5">
        <v>8</v>
      </c>
      <c r="DJ12" s="5">
        <v>9</v>
      </c>
      <c r="DK12" s="5">
        <v>10</v>
      </c>
      <c r="DL12" s="5">
        <v>11</v>
      </c>
      <c r="DM12" s="5">
        <v>12</v>
      </c>
      <c r="DN12" s="5">
        <v>13</v>
      </c>
      <c r="DO12" s="5">
        <v>14</v>
      </c>
      <c r="DP12" s="5">
        <v>15</v>
      </c>
      <c r="DQ12" s="5">
        <v>16</v>
      </c>
      <c r="DR12" s="5">
        <v>17</v>
      </c>
      <c r="DS12" s="5">
        <v>18</v>
      </c>
      <c r="DT12" s="5">
        <v>19</v>
      </c>
      <c r="DU12" s="5">
        <v>20</v>
      </c>
      <c r="DV12" s="5">
        <v>21</v>
      </c>
      <c r="DW12" s="5">
        <v>22</v>
      </c>
      <c r="DX12" s="5">
        <v>23</v>
      </c>
      <c r="DY12" s="5">
        <v>24</v>
      </c>
      <c r="DZ12" s="5">
        <v>25</v>
      </c>
      <c r="EA12" s="5">
        <v>26</v>
      </c>
      <c r="EB12" s="5">
        <v>27</v>
      </c>
      <c r="EC12" s="5">
        <v>28</v>
      </c>
      <c r="ED12" s="5">
        <v>29</v>
      </c>
      <c r="EE12" s="5">
        <v>30</v>
      </c>
      <c r="EF12" s="5">
        <v>31</v>
      </c>
      <c r="EG12" s="5">
        <v>32</v>
      </c>
      <c r="EH12" s="5">
        <v>33</v>
      </c>
      <c r="EI12" s="5">
        <v>34</v>
      </c>
      <c r="EJ12" s="5">
        <v>35</v>
      </c>
      <c r="EK12" s="5">
        <v>36</v>
      </c>
      <c r="EL12" s="5">
        <v>37</v>
      </c>
      <c r="EM12" s="5">
        <v>38</v>
      </c>
      <c r="EN12" s="5">
        <v>39</v>
      </c>
      <c r="EO12" s="5">
        <v>40</v>
      </c>
      <c r="EP12" s="5"/>
      <c r="EQ12" s="5"/>
      <c r="ER12" s="5"/>
      <c r="ES12" s="6"/>
      <c r="ET12" s="6"/>
      <c r="EU12" s="6"/>
      <c r="EV12" s="6"/>
      <c r="EW12" s="6" t="s">
        <v>13</v>
      </c>
      <c r="EX12" s="5" t="s">
        <v>10</v>
      </c>
      <c r="EY12" s="5" t="s">
        <v>11</v>
      </c>
      <c r="EZ12" s="17" t="s">
        <v>9</v>
      </c>
      <c r="FA12" s="5"/>
      <c r="FB12" s="5" t="s">
        <v>18</v>
      </c>
      <c r="FC12" s="5" t="s">
        <v>19</v>
      </c>
      <c r="FD12" s="5"/>
      <c r="FE12" s="10"/>
      <c r="FF12" s="10" t="s">
        <v>5</v>
      </c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 t="s">
        <v>6</v>
      </c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 t="s">
        <v>7</v>
      </c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 t="s">
        <v>8</v>
      </c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1"/>
      <c r="IT12" s="10"/>
      <c r="IU12" s="10"/>
      <c r="IV12" s="10"/>
    </row>
    <row r="13" spans="1:256" s="3" customFormat="1" ht="71.25" customHeight="1">
      <c r="A13" s="42">
        <v>1</v>
      </c>
      <c r="B13" s="82">
        <v>400</v>
      </c>
      <c r="C13" s="105" t="s">
        <v>78</v>
      </c>
      <c r="D13" s="43" t="s">
        <v>79</v>
      </c>
      <c r="E13" s="45" t="s">
        <v>40</v>
      </c>
      <c r="F13" s="57" t="s">
        <v>41</v>
      </c>
      <c r="G13" s="46">
        <v>1</v>
      </c>
      <c r="H13" s="58">
        <f aca="true" t="shared" si="0" ref="H13:H32">IF(AND(G13&lt;=20,G13&gt;=1),IF(G13=1,25,IF(G13=2,22,IF(G13=3,20,IF(G13=4,18,21-G13)))),0)</f>
        <v>25</v>
      </c>
      <c r="I13" s="59">
        <f aca="true" t="shared" si="1" ref="I13:I32">IF(AND(G13&lt;=40,G13&gt;=1),IF(G13=1,45,IF(G13=2,42,IF(G13=3,40,IF(G13=4,38,41-G13)))),0)</f>
        <v>45</v>
      </c>
      <c r="J13" s="47">
        <v>2</v>
      </c>
      <c r="K13" s="58">
        <f aca="true" t="shared" si="2" ref="K13:K32">IF(AND(J13&lt;=20,J13&gt;=1),IF(J13=1,25,IF(J13=2,22,IF(J13=3,20,IF(J13=4,18,21-J13)))),0)</f>
        <v>22</v>
      </c>
      <c r="L13" s="59">
        <f aca="true" t="shared" si="3" ref="L13:L32">IF(AND(J13&lt;=40,J13&gt;=1),IF(J13=1,45,IF(J13=2,42,IF(J13=3,40,IF(J13=4,38,41-J13)))),0)</f>
        <v>42</v>
      </c>
      <c r="M13" s="43">
        <f aca="true" t="shared" si="4" ref="M13:M32">H13+K13</f>
        <v>47</v>
      </c>
      <c r="N13" s="18" t="e">
        <f>#REF!+#REF!</f>
        <v>#REF!</v>
      </c>
      <c r="O13" s="19"/>
      <c r="P13" s="20"/>
      <c r="Q13" s="19">
        <f>IF(G13=1,25,0)</f>
        <v>25</v>
      </c>
      <c r="R13" s="19">
        <f>IF(G13=2,22,0)</f>
        <v>0</v>
      </c>
      <c r="S13" s="19">
        <f>IF(G13=3,20,0)</f>
        <v>0</v>
      </c>
      <c r="T13" s="19">
        <f>IF(G13=4,18,0)</f>
        <v>0</v>
      </c>
      <c r="U13" s="19">
        <f>IF(G13=5,16,0)</f>
        <v>0</v>
      </c>
      <c r="V13" s="19">
        <f>IF(G13=6,15,0)</f>
        <v>0</v>
      </c>
      <c r="W13" s="19">
        <f>IF(G13=7,14,0)</f>
        <v>0</v>
      </c>
      <c r="X13" s="19">
        <f>IF(G13=8,13,0)</f>
        <v>0</v>
      </c>
      <c r="Y13" s="19">
        <f>IF(G13=9,12,0)</f>
        <v>0</v>
      </c>
      <c r="Z13" s="19">
        <f>IF(G13=10,11,0)</f>
        <v>0</v>
      </c>
      <c r="AA13" s="19">
        <f>IF(G13=11,10,0)</f>
        <v>0</v>
      </c>
      <c r="AB13" s="19">
        <f>IF(G13=12,9,0)</f>
        <v>0</v>
      </c>
      <c r="AC13" s="19">
        <f>IF(G13=13,8,0)</f>
        <v>0</v>
      </c>
      <c r="AD13" s="19">
        <f>IF(G13=14,7,0)</f>
        <v>0</v>
      </c>
      <c r="AE13" s="19">
        <f>IF(G13=15,6,0)</f>
        <v>0</v>
      </c>
      <c r="AF13" s="19">
        <f>IF(G13=16,5,0)</f>
        <v>0</v>
      </c>
      <c r="AG13" s="19">
        <f>IF(G13=17,4,0)</f>
        <v>0</v>
      </c>
      <c r="AH13" s="19">
        <f>IF(G13=18,3,0)</f>
        <v>0</v>
      </c>
      <c r="AI13" s="19">
        <f>IF(G13=19,2,0)</f>
        <v>0</v>
      </c>
      <c r="AJ13" s="19">
        <f>IF(G13=20,1,0)</f>
        <v>0</v>
      </c>
      <c r="AK13" s="19">
        <f>IF(G13&gt;20,0,0)</f>
        <v>0</v>
      </c>
      <c r="AL13" s="19">
        <f>IF(G13="сх",0,0)</f>
        <v>0</v>
      </c>
      <c r="AM13" s="19">
        <f>SUM(Q13:AK13)</f>
        <v>25</v>
      </c>
      <c r="AN13" s="19">
        <f>IF(J13=1,25,0)</f>
        <v>0</v>
      </c>
      <c r="AO13" s="19">
        <f>IF(J13=2,22,0)</f>
        <v>22</v>
      </c>
      <c r="AP13" s="19">
        <f>IF(J13=3,20,0)</f>
        <v>0</v>
      </c>
      <c r="AQ13" s="19">
        <f>IF(J13=4,18,0)</f>
        <v>0</v>
      </c>
      <c r="AR13" s="19">
        <f>IF(J13=5,16,0)</f>
        <v>0</v>
      </c>
      <c r="AS13" s="19">
        <f>IF(J13=6,15,0)</f>
        <v>0</v>
      </c>
      <c r="AT13" s="19">
        <f>IF(J13=7,14,0)</f>
        <v>0</v>
      </c>
      <c r="AU13" s="19">
        <f>IF(J13=8,13,0)</f>
        <v>0</v>
      </c>
      <c r="AV13" s="19">
        <f>IF(J13=9,12,0)</f>
        <v>0</v>
      </c>
      <c r="AW13" s="19">
        <f>IF(J13=10,11,0)</f>
        <v>0</v>
      </c>
      <c r="AX13" s="19">
        <f>IF(J13=11,10,0)</f>
        <v>0</v>
      </c>
      <c r="AY13" s="19">
        <f>IF(J13=12,9,0)</f>
        <v>0</v>
      </c>
      <c r="AZ13" s="19">
        <f>IF(J13=13,8,0)</f>
        <v>0</v>
      </c>
      <c r="BA13" s="19">
        <f>IF(J13=14,7,0)</f>
        <v>0</v>
      </c>
      <c r="BB13" s="19">
        <f>IF(J13=15,6,0)</f>
        <v>0</v>
      </c>
      <c r="BC13" s="19">
        <f>IF(J13=16,5,0)</f>
        <v>0</v>
      </c>
      <c r="BD13" s="19">
        <f>IF(J13=17,4,0)</f>
        <v>0</v>
      </c>
      <c r="BE13" s="19">
        <f>IF(J13=18,3,0)</f>
        <v>0</v>
      </c>
      <c r="BF13" s="19">
        <f>IF(J13=19,2,0)</f>
        <v>0</v>
      </c>
      <c r="BG13" s="19">
        <f>IF(J13=20,1,0)</f>
        <v>0</v>
      </c>
      <c r="BH13" s="19">
        <f>IF(J13&gt;20,0,0)</f>
        <v>0</v>
      </c>
      <c r="BI13" s="19">
        <f>IF(J13="сх",0,0)</f>
        <v>0</v>
      </c>
      <c r="BJ13" s="19">
        <f>SUM(AN13:BH13)</f>
        <v>22</v>
      </c>
      <c r="BK13" s="19">
        <f>IF(G13=1,45,0)</f>
        <v>45</v>
      </c>
      <c r="BL13" s="19">
        <f>IF(G13=2,42,0)</f>
        <v>0</v>
      </c>
      <c r="BM13" s="19">
        <f>IF(G13=3,40,0)</f>
        <v>0</v>
      </c>
      <c r="BN13" s="19">
        <f>IF(G13=4,38,0)</f>
        <v>0</v>
      </c>
      <c r="BO13" s="19">
        <f>IF(G13=5,36,0)</f>
        <v>0</v>
      </c>
      <c r="BP13" s="19">
        <f>IF(G13=6,35,0)</f>
        <v>0</v>
      </c>
      <c r="BQ13" s="19">
        <f>IF(G13=7,34,0)</f>
        <v>0</v>
      </c>
      <c r="BR13" s="19">
        <f>IF(G13=8,33,0)</f>
        <v>0</v>
      </c>
      <c r="BS13" s="19">
        <f>IF(G13=9,32,0)</f>
        <v>0</v>
      </c>
      <c r="BT13" s="19">
        <f>IF(G13=10,31,0)</f>
        <v>0</v>
      </c>
      <c r="BU13" s="19">
        <f>IF(G13=11,30,0)</f>
        <v>0</v>
      </c>
      <c r="BV13" s="19">
        <f>IF(G13=12,29,0)</f>
        <v>0</v>
      </c>
      <c r="BW13" s="19">
        <f>IF(G13=13,28,0)</f>
        <v>0</v>
      </c>
      <c r="BX13" s="19">
        <f>IF(G13=14,27,0)</f>
        <v>0</v>
      </c>
      <c r="BY13" s="19">
        <f>IF(G13=15,26,0)</f>
        <v>0</v>
      </c>
      <c r="BZ13" s="19">
        <f>IF(G13=16,25,0)</f>
        <v>0</v>
      </c>
      <c r="CA13" s="19">
        <f>IF(G13=17,24,0)</f>
        <v>0</v>
      </c>
      <c r="CB13" s="19">
        <f>IF(G13=18,23,0)</f>
        <v>0</v>
      </c>
      <c r="CC13" s="19">
        <f>IF(G13=19,22,0)</f>
        <v>0</v>
      </c>
      <c r="CD13" s="19">
        <f>IF(G13=20,21,0)</f>
        <v>0</v>
      </c>
      <c r="CE13" s="19">
        <f>IF(G13=21,20,0)</f>
        <v>0</v>
      </c>
      <c r="CF13" s="19">
        <f>IF(G13=22,19,0)</f>
        <v>0</v>
      </c>
      <c r="CG13" s="19">
        <f>IF(G13=23,18,0)</f>
        <v>0</v>
      </c>
      <c r="CH13" s="19">
        <f>IF(G13=24,17,0)</f>
        <v>0</v>
      </c>
      <c r="CI13" s="19">
        <f>IF(G13=25,16,0)</f>
        <v>0</v>
      </c>
      <c r="CJ13" s="19">
        <f>IF(G13=26,15,0)</f>
        <v>0</v>
      </c>
      <c r="CK13" s="19">
        <f>IF(G13=27,14,0)</f>
        <v>0</v>
      </c>
      <c r="CL13" s="19">
        <f>IF(G13=28,13,0)</f>
        <v>0</v>
      </c>
      <c r="CM13" s="19">
        <f>IF(G13=29,12,0)</f>
        <v>0</v>
      </c>
      <c r="CN13" s="19">
        <f>IF(G13=30,11,0)</f>
        <v>0</v>
      </c>
      <c r="CO13" s="19">
        <f>IF(G13=31,10,0)</f>
        <v>0</v>
      </c>
      <c r="CP13" s="19">
        <f>IF(G13=32,9,0)</f>
        <v>0</v>
      </c>
      <c r="CQ13" s="19">
        <f>IF(G13=33,8,0)</f>
        <v>0</v>
      </c>
      <c r="CR13" s="19">
        <f>IF(G13=34,7,0)</f>
        <v>0</v>
      </c>
      <c r="CS13" s="19">
        <f>IF(G13=35,6,0)</f>
        <v>0</v>
      </c>
      <c r="CT13" s="19">
        <f>IF(G13=36,5,0)</f>
        <v>0</v>
      </c>
      <c r="CU13" s="19">
        <f>IF(G13=37,4,0)</f>
        <v>0</v>
      </c>
      <c r="CV13" s="19">
        <f>IF(G13=38,3,0)</f>
        <v>0</v>
      </c>
      <c r="CW13" s="19">
        <f>IF(G13=39,2,0)</f>
        <v>0</v>
      </c>
      <c r="CX13" s="19">
        <f>IF(G13=40,1,0)</f>
        <v>0</v>
      </c>
      <c r="CY13" s="19">
        <f>IF(G13&gt;20,0,0)</f>
        <v>0</v>
      </c>
      <c r="CZ13" s="19">
        <f>IF(G13="сх",0,0)</f>
        <v>0</v>
      </c>
      <c r="DA13" s="19">
        <f>SUM(BK13:CZ13)</f>
        <v>45</v>
      </c>
      <c r="DB13" s="19">
        <f>IF(J13=1,45,0)</f>
        <v>0</v>
      </c>
      <c r="DC13" s="19">
        <f>IF(J13=2,42,0)</f>
        <v>42</v>
      </c>
      <c r="DD13" s="19">
        <f>IF(J13=3,40,0)</f>
        <v>0</v>
      </c>
      <c r="DE13" s="19">
        <f>IF(J13=4,38,0)</f>
        <v>0</v>
      </c>
      <c r="DF13" s="19">
        <f>IF(J13=5,36,0)</f>
        <v>0</v>
      </c>
      <c r="DG13" s="19">
        <f>IF(J13=6,35,0)</f>
        <v>0</v>
      </c>
      <c r="DH13" s="19">
        <f>IF(J13=7,34,0)</f>
        <v>0</v>
      </c>
      <c r="DI13" s="19">
        <f>IF(J13=8,33,0)</f>
        <v>0</v>
      </c>
      <c r="DJ13" s="19">
        <f>IF(J13=9,32,0)</f>
        <v>0</v>
      </c>
      <c r="DK13" s="19">
        <f>IF(J13=10,31,0)</f>
        <v>0</v>
      </c>
      <c r="DL13" s="19">
        <f>IF(J13=11,30,0)</f>
        <v>0</v>
      </c>
      <c r="DM13" s="19">
        <f>IF(J13=12,29,0)</f>
        <v>0</v>
      </c>
      <c r="DN13" s="19">
        <f>IF(J13=13,28,0)</f>
        <v>0</v>
      </c>
      <c r="DO13" s="19">
        <f>IF(J13=14,27,0)</f>
        <v>0</v>
      </c>
      <c r="DP13" s="19">
        <f>IF(J13=15,26,0)</f>
        <v>0</v>
      </c>
      <c r="DQ13" s="19">
        <f>IF(J13=16,25,0)</f>
        <v>0</v>
      </c>
      <c r="DR13" s="19">
        <f>IF(J13=17,24,0)</f>
        <v>0</v>
      </c>
      <c r="DS13" s="19">
        <f>IF(J13=18,23,0)</f>
        <v>0</v>
      </c>
      <c r="DT13" s="19">
        <f>IF(J13=19,22,0)</f>
        <v>0</v>
      </c>
      <c r="DU13" s="19">
        <f>IF(J13=20,21,0)</f>
        <v>0</v>
      </c>
      <c r="DV13" s="19">
        <f>IF(J13=21,20,0)</f>
        <v>0</v>
      </c>
      <c r="DW13" s="19">
        <f>IF(J13=22,19,0)</f>
        <v>0</v>
      </c>
      <c r="DX13" s="19">
        <f>IF(J13=23,18,0)</f>
        <v>0</v>
      </c>
      <c r="DY13" s="19">
        <f>IF(J13=24,17,0)</f>
        <v>0</v>
      </c>
      <c r="DZ13" s="19">
        <f>IF(J13=25,16,0)</f>
        <v>0</v>
      </c>
      <c r="EA13" s="19">
        <f>IF(J13=26,15,0)</f>
        <v>0</v>
      </c>
      <c r="EB13" s="19">
        <f>IF(J13=27,14,0)</f>
        <v>0</v>
      </c>
      <c r="EC13" s="19">
        <f>IF(J13=28,13,0)</f>
        <v>0</v>
      </c>
      <c r="ED13" s="19">
        <f>IF(J13=29,12,0)</f>
        <v>0</v>
      </c>
      <c r="EE13" s="19">
        <f>IF(J13=30,11,0)</f>
        <v>0</v>
      </c>
      <c r="EF13" s="19">
        <f>IF(J13=31,10,0)</f>
        <v>0</v>
      </c>
      <c r="EG13" s="19">
        <f>IF(J13=32,9,0)</f>
        <v>0</v>
      </c>
      <c r="EH13" s="19">
        <f>IF(J13=33,8,0)</f>
        <v>0</v>
      </c>
      <c r="EI13" s="19">
        <f>IF(J13=34,7,0)</f>
        <v>0</v>
      </c>
      <c r="EJ13" s="19">
        <f>IF(J13=35,6,0)</f>
        <v>0</v>
      </c>
      <c r="EK13" s="19">
        <f>IF(J13=36,5,0)</f>
        <v>0</v>
      </c>
      <c r="EL13" s="19">
        <f>IF(J13=37,4,0)</f>
        <v>0</v>
      </c>
      <c r="EM13" s="19">
        <f>IF(J13=38,3,0)</f>
        <v>0</v>
      </c>
      <c r="EN13" s="19">
        <f>IF(J13=39,2,0)</f>
        <v>0</v>
      </c>
      <c r="EO13" s="19">
        <f>IF(J13=40,1,0)</f>
        <v>0</v>
      </c>
      <c r="EP13" s="19">
        <f>IF(J13&gt;20,0,0)</f>
        <v>0</v>
      </c>
      <c r="EQ13" s="19">
        <f>IF(J13="сх",0,0)</f>
        <v>0</v>
      </c>
      <c r="ER13" s="19">
        <f>SUM(DB13:EQ13)</f>
        <v>42</v>
      </c>
      <c r="ES13" s="19"/>
      <c r="ET13" s="19">
        <f>IF(G13="сх","ноль",IF(G13&gt;0,G13,"Ноль"))</f>
        <v>1</v>
      </c>
      <c r="EU13" s="19">
        <f>IF(J13="сх","ноль",IF(J13&gt;0,J13,"Ноль"))</f>
        <v>2</v>
      </c>
      <c r="EV13" s="19"/>
      <c r="EW13" s="19">
        <f>MIN(ET13,EU13)</f>
        <v>1</v>
      </c>
      <c r="EX13" s="19" t="e">
        <f>IF(M13=#REF!,IF(J13&lt;#REF!,#REF!,FB13),#REF!)</f>
        <v>#REF!</v>
      </c>
      <c r="EY13" s="19" t="e">
        <f>IF(M13=#REF!,IF(J13&lt;#REF!,0,1))</f>
        <v>#REF!</v>
      </c>
      <c r="EZ13" s="19" t="e">
        <f>IF(AND(EW13&gt;=21,EW13&lt;&gt;0),EW13,IF(M13&lt;#REF!,"СТОП",EX13+EY13))</f>
        <v>#REF!</v>
      </c>
      <c r="FA13" s="19"/>
      <c r="FB13" s="19">
        <v>15</v>
      </c>
      <c r="FC13" s="19">
        <v>16</v>
      </c>
      <c r="FD13" s="19"/>
      <c r="FE13" s="21">
        <f>IF(G13=1,25,0)</f>
        <v>25</v>
      </c>
      <c r="FF13" s="21">
        <f>IF(G13=2,22,0)</f>
        <v>0</v>
      </c>
      <c r="FG13" s="21">
        <f>IF(G13=3,20,0)</f>
        <v>0</v>
      </c>
      <c r="FH13" s="21">
        <f>IF(G13=4,18,0)</f>
        <v>0</v>
      </c>
      <c r="FI13" s="21">
        <f>IF(G13=5,16,0)</f>
        <v>0</v>
      </c>
      <c r="FJ13" s="21">
        <f>IF(G13=6,15,0)</f>
        <v>0</v>
      </c>
      <c r="FK13" s="21">
        <f>IF(G13=7,14,0)</f>
        <v>0</v>
      </c>
      <c r="FL13" s="21">
        <f>IF(G13=8,13,0)</f>
        <v>0</v>
      </c>
      <c r="FM13" s="21">
        <f>IF(G13=9,12,0)</f>
        <v>0</v>
      </c>
      <c r="FN13" s="21">
        <f>IF(G13=10,11,0)</f>
        <v>0</v>
      </c>
      <c r="FO13" s="21">
        <f>IF(G13=11,10,0)</f>
        <v>0</v>
      </c>
      <c r="FP13" s="21">
        <f>IF(G13=12,9,0)</f>
        <v>0</v>
      </c>
      <c r="FQ13" s="21">
        <f>IF(G13=13,8,0)</f>
        <v>0</v>
      </c>
      <c r="FR13" s="21">
        <f>IF(G13=14,7,0)</f>
        <v>0</v>
      </c>
      <c r="FS13" s="21">
        <f>IF(G13=15,6,0)</f>
        <v>0</v>
      </c>
      <c r="FT13" s="21">
        <f>IF(G13=16,5,0)</f>
        <v>0</v>
      </c>
      <c r="FU13" s="21">
        <f>IF(G13=17,4,0)</f>
        <v>0</v>
      </c>
      <c r="FV13" s="21">
        <f>IF(G13=18,3,0)</f>
        <v>0</v>
      </c>
      <c r="FW13" s="21">
        <f>IF(G13=19,2,0)</f>
        <v>0</v>
      </c>
      <c r="FX13" s="21">
        <f>IF(G13=20,1,0)</f>
        <v>0</v>
      </c>
      <c r="FY13" s="21">
        <f>IF(G13&gt;20,0,0)</f>
        <v>0</v>
      </c>
      <c r="FZ13" s="21">
        <f>IF(G13="сх",0,0)</f>
        <v>0</v>
      </c>
      <c r="GA13" s="21">
        <f>SUM(FE13:FZ13)</f>
        <v>25</v>
      </c>
      <c r="GB13" s="21">
        <f>IF(J13=1,25,0)</f>
        <v>0</v>
      </c>
      <c r="GC13" s="21">
        <f>IF(J13=2,22,0)</f>
        <v>22</v>
      </c>
      <c r="GD13" s="21">
        <f>IF(J13=3,20,0)</f>
        <v>0</v>
      </c>
      <c r="GE13" s="21">
        <f>IF(J13=4,18,0)</f>
        <v>0</v>
      </c>
      <c r="GF13" s="21">
        <f>IF(J13=5,16,0)</f>
        <v>0</v>
      </c>
      <c r="GG13" s="21">
        <f>IF(J13=6,15,0)</f>
        <v>0</v>
      </c>
      <c r="GH13" s="21">
        <f>IF(J13=7,14,0)</f>
        <v>0</v>
      </c>
      <c r="GI13" s="21">
        <f>IF(J13=8,13,0)</f>
        <v>0</v>
      </c>
      <c r="GJ13" s="21">
        <f>IF(J13=9,12,0)</f>
        <v>0</v>
      </c>
      <c r="GK13" s="21">
        <f>IF(J13=10,11,0)</f>
        <v>0</v>
      </c>
      <c r="GL13" s="21">
        <f>IF(J13=11,10,0)</f>
        <v>0</v>
      </c>
      <c r="GM13" s="21">
        <f>IF(J13=12,9,0)</f>
        <v>0</v>
      </c>
      <c r="GN13" s="21">
        <f>IF(J13=13,8,0)</f>
        <v>0</v>
      </c>
      <c r="GO13" s="21">
        <f>IF(J13=14,7,0)</f>
        <v>0</v>
      </c>
      <c r="GP13" s="21">
        <f>IF(J13=15,6,0)</f>
        <v>0</v>
      </c>
      <c r="GQ13" s="21">
        <f>IF(J13=16,5,0)</f>
        <v>0</v>
      </c>
      <c r="GR13" s="21">
        <f>IF(J13=17,4,0)</f>
        <v>0</v>
      </c>
      <c r="GS13" s="21">
        <f>IF(J13=18,3,0)</f>
        <v>0</v>
      </c>
      <c r="GT13" s="21">
        <f>IF(J13=19,2,0)</f>
        <v>0</v>
      </c>
      <c r="GU13" s="21">
        <f>IF(J13=20,1,0)</f>
        <v>0</v>
      </c>
      <c r="GV13" s="21">
        <f>IF(J13&gt;20,0,0)</f>
        <v>0</v>
      </c>
      <c r="GW13" s="21">
        <f>IF(J13="сх",0,0)</f>
        <v>0</v>
      </c>
      <c r="GX13" s="21">
        <f>SUM(GB13:GW13)</f>
        <v>22</v>
      </c>
      <c r="GY13" s="21">
        <f>IF(G13=1,100,0)</f>
        <v>100</v>
      </c>
      <c r="GZ13" s="21">
        <f>IF(G13=2,98,0)</f>
        <v>0</v>
      </c>
      <c r="HA13" s="21">
        <f>IF(G13=3,95,0)</f>
        <v>0</v>
      </c>
      <c r="HB13" s="21">
        <f>IF(G13=4,93,0)</f>
        <v>0</v>
      </c>
      <c r="HC13" s="21">
        <f>IF(G13=5,90,0)</f>
        <v>0</v>
      </c>
      <c r="HD13" s="21">
        <f>IF(G13=6,88,0)</f>
        <v>0</v>
      </c>
      <c r="HE13" s="21">
        <f>IF(G13=7,85,0)</f>
        <v>0</v>
      </c>
      <c r="HF13" s="21">
        <f>IF(G13=8,83,0)</f>
        <v>0</v>
      </c>
      <c r="HG13" s="21">
        <f>IF(G13=9,80,0)</f>
        <v>0</v>
      </c>
      <c r="HH13" s="21">
        <f>IF(G13=10,78,0)</f>
        <v>0</v>
      </c>
      <c r="HI13" s="21">
        <f>IF(G13=11,75,0)</f>
        <v>0</v>
      </c>
      <c r="HJ13" s="21">
        <f>IF(G13=12,73,0)</f>
        <v>0</v>
      </c>
      <c r="HK13" s="21">
        <f>IF(G13=13,70,0)</f>
        <v>0</v>
      </c>
      <c r="HL13" s="21">
        <f>IF(G13=14,68,0)</f>
        <v>0</v>
      </c>
      <c r="HM13" s="21">
        <f>IF(G13=15,65,0)</f>
        <v>0</v>
      </c>
      <c r="HN13" s="21">
        <f>IF(G13=16,63,0)</f>
        <v>0</v>
      </c>
      <c r="HO13" s="21">
        <f>IF(G13=17,60,0)</f>
        <v>0</v>
      </c>
      <c r="HP13" s="21">
        <f>IF(G13=18,58,0)</f>
        <v>0</v>
      </c>
      <c r="HQ13" s="21">
        <f>IF(G13=19,55,0)</f>
        <v>0</v>
      </c>
      <c r="HR13" s="21">
        <f>IF(G13=20,53,0)</f>
        <v>0</v>
      </c>
      <c r="HS13" s="21">
        <f>IF(G13&gt;20,0,0)</f>
        <v>0</v>
      </c>
      <c r="HT13" s="21">
        <f>IF(G13="сх",0,0)</f>
        <v>0</v>
      </c>
      <c r="HU13" s="21">
        <f>SUM(GY13:HT13)</f>
        <v>100</v>
      </c>
      <c r="HV13" s="21">
        <f>IF(J13=1,100,0)</f>
        <v>0</v>
      </c>
      <c r="HW13" s="21">
        <f>IF(J13=2,98,0)</f>
        <v>98</v>
      </c>
      <c r="HX13" s="21">
        <f>IF(J13=3,95,0)</f>
        <v>0</v>
      </c>
      <c r="HY13" s="21">
        <f>IF(J13=4,93,0)</f>
        <v>0</v>
      </c>
      <c r="HZ13" s="21">
        <f>IF(J13=5,90,0)</f>
        <v>0</v>
      </c>
      <c r="IA13" s="21">
        <f>IF(J13=6,88,0)</f>
        <v>0</v>
      </c>
      <c r="IB13" s="21">
        <f>IF(J13=7,85,0)</f>
        <v>0</v>
      </c>
      <c r="IC13" s="21">
        <f>IF(J13=8,83,0)</f>
        <v>0</v>
      </c>
      <c r="ID13" s="21">
        <f>IF(J13=9,80,0)</f>
        <v>0</v>
      </c>
      <c r="IE13" s="21">
        <f>IF(J13=10,78,0)</f>
        <v>0</v>
      </c>
      <c r="IF13" s="21">
        <f>IF(J13=11,75,0)</f>
        <v>0</v>
      </c>
      <c r="IG13" s="21">
        <f>IF(J13=12,73,0)</f>
        <v>0</v>
      </c>
      <c r="IH13" s="21">
        <f>IF(J13=13,70,0)</f>
        <v>0</v>
      </c>
      <c r="II13" s="21">
        <f>IF(J13=14,68,0)</f>
        <v>0</v>
      </c>
      <c r="IJ13" s="21">
        <f>IF(J13=15,65,0)</f>
        <v>0</v>
      </c>
      <c r="IK13" s="21">
        <f>IF(J13=16,63,0)</f>
        <v>0</v>
      </c>
      <c r="IL13" s="21">
        <f>IF(J13=17,60,0)</f>
        <v>0</v>
      </c>
      <c r="IM13" s="21">
        <f>IF(J13=18,58,0)</f>
        <v>0</v>
      </c>
      <c r="IN13" s="21">
        <f>IF(J13=19,55,0)</f>
        <v>0</v>
      </c>
      <c r="IO13" s="21">
        <f>IF(J13=20,53,0)</f>
        <v>0</v>
      </c>
      <c r="IP13" s="21">
        <f>IF(J13&gt;20,0,0)</f>
        <v>0</v>
      </c>
      <c r="IQ13" s="21">
        <f>IF(J13="сх",0,0)</f>
        <v>0</v>
      </c>
      <c r="IR13" s="21">
        <f>SUM(HV13:IQ13)</f>
        <v>98</v>
      </c>
      <c r="IS13" s="19"/>
      <c r="IT13" s="19"/>
      <c r="IU13" s="19"/>
      <c r="IV13" s="19"/>
    </row>
    <row r="14" spans="1:256" s="3" customFormat="1" ht="71.25" customHeight="1">
      <c r="A14" s="42">
        <v>2</v>
      </c>
      <c r="B14" s="82">
        <v>2</v>
      </c>
      <c r="C14" s="105" t="s">
        <v>76</v>
      </c>
      <c r="D14" s="43" t="s">
        <v>77</v>
      </c>
      <c r="E14" s="45" t="s">
        <v>40</v>
      </c>
      <c r="F14" s="57" t="s">
        <v>41</v>
      </c>
      <c r="G14" s="46">
        <v>3</v>
      </c>
      <c r="H14" s="58">
        <f t="shared" si="0"/>
        <v>20</v>
      </c>
      <c r="I14" s="59">
        <f t="shared" si="1"/>
        <v>40</v>
      </c>
      <c r="J14" s="47">
        <v>1</v>
      </c>
      <c r="K14" s="58">
        <f t="shared" si="2"/>
        <v>25</v>
      </c>
      <c r="L14" s="59">
        <f t="shared" si="3"/>
        <v>45</v>
      </c>
      <c r="M14" s="43">
        <f t="shared" si="4"/>
        <v>45</v>
      </c>
      <c r="N14" s="18"/>
      <c r="O14" s="19"/>
      <c r="P14" s="20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19"/>
      <c r="IT14" s="19"/>
      <c r="IU14" s="19"/>
      <c r="IV14" s="19"/>
    </row>
    <row r="15" spans="1:256" s="3" customFormat="1" ht="71.25" customHeight="1">
      <c r="A15" s="42">
        <v>3</v>
      </c>
      <c r="B15" s="82">
        <v>919</v>
      </c>
      <c r="C15" s="105" t="s">
        <v>80</v>
      </c>
      <c r="D15" s="43" t="s">
        <v>77</v>
      </c>
      <c r="E15" s="45" t="s">
        <v>40</v>
      </c>
      <c r="F15" s="57" t="s">
        <v>231</v>
      </c>
      <c r="G15" s="46">
        <v>2</v>
      </c>
      <c r="H15" s="58">
        <f t="shared" si="0"/>
        <v>22</v>
      </c>
      <c r="I15" s="59">
        <f t="shared" si="1"/>
        <v>42</v>
      </c>
      <c r="J15" s="47">
        <v>3</v>
      </c>
      <c r="K15" s="58">
        <f t="shared" si="2"/>
        <v>20</v>
      </c>
      <c r="L15" s="59">
        <f t="shared" si="3"/>
        <v>40</v>
      </c>
      <c r="M15" s="43">
        <f t="shared" si="4"/>
        <v>42</v>
      </c>
      <c r="N15" s="18"/>
      <c r="O15" s="19"/>
      <c r="P15" s="20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19"/>
      <c r="IT15" s="19"/>
      <c r="IU15" s="19"/>
      <c r="IV15" s="19"/>
    </row>
    <row r="16" spans="1:256" s="3" customFormat="1" ht="71.25" customHeight="1">
      <c r="A16" s="42">
        <v>4</v>
      </c>
      <c r="B16" s="82">
        <v>131</v>
      </c>
      <c r="C16" s="105" t="s">
        <v>81</v>
      </c>
      <c r="D16" s="43" t="s">
        <v>79</v>
      </c>
      <c r="E16" s="45" t="s">
        <v>62</v>
      </c>
      <c r="F16" s="57" t="s">
        <v>82</v>
      </c>
      <c r="G16" s="46">
        <v>4</v>
      </c>
      <c r="H16" s="58">
        <f t="shared" si="0"/>
        <v>18</v>
      </c>
      <c r="I16" s="59">
        <f t="shared" si="1"/>
        <v>38</v>
      </c>
      <c r="J16" s="47">
        <v>4</v>
      </c>
      <c r="K16" s="58">
        <f t="shared" si="2"/>
        <v>18</v>
      </c>
      <c r="L16" s="59">
        <f t="shared" si="3"/>
        <v>38</v>
      </c>
      <c r="M16" s="43">
        <f t="shared" si="4"/>
        <v>36</v>
      </c>
      <c r="N16" s="18"/>
      <c r="O16" s="19"/>
      <c r="P16" s="20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19"/>
      <c r="IT16" s="19"/>
      <c r="IU16" s="19"/>
      <c r="IV16" s="19"/>
    </row>
    <row r="17" spans="1:256" s="3" customFormat="1" ht="71.25" customHeight="1">
      <c r="A17" s="42">
        <v>5</v>
      </c>
      <c r="B17" s="82">
        <v>151</v>
      </c>
      <c r="C17" s="105" t="s">
        <v>230</v>
      </c>
      <c r="D17" s="43" t="s">
        <v>38</v>
      </c>
      <c r="E17" s="45" t="s">
        <v>62</v>
      </c>
      <c r="F17" s="57" t="s">
        <v>82</v>
      </c>
      <c r="G17" s="46">
        <v>5</v>
      </c>
      <c r="H17" s="58">
        <f t="shared" si="0"/>
        <v>16</v>
      </c>
      <c r="I17" s="59">
        <f t="shared" si="1"/>
        <v>36</v>
      </c>
      <c r="J17" s="47">
        <v>5</v>
      </c>
      <c r="K17" s="58">
        <f t="shared" si="2"/>
        <v>16</v>
      </c>
      <c r="L17" s="59">
        <f t="shared" si="3"/>
        <v>36</v>
      </c>
      <c r="M17" s="43">
        <f t="shared" si="4"/>
        <v>32</v>
      </c>
      <c r="N17" s="18"/>
      <c r="O17" s="19"/>
      <c r="P17" s="20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19"/>
      <c r="IT17" s="19"/>
      <c r="IU17" s="19"/>
      <c r="IV17" s="19"/>
    </row>
    <row r="18" spans="1:256" s="3" customFormat="1" ht="71.25" customHeight="1">
      <c r="A18" s="42">
        <v>6</v>
      </c>
      <c r="B18" s="82">
        <v>17</v>
      </c>
      <c r="C18" s="105" t="s">
        <v>235</v>
      </c>
      <c r="D18" s="43" t="s">
        <v>38</v>
      </c>
      <c r="E18" s="45" t="s">
        <v>40</v>
      </c>
      <c r="F18" s="57" t="s">
        <v>41</v>
      </c>
      <c r="G18" s="46">
        <v>6</v>
      </c>
      <c r="H18" s="58">
        <f t="shared" si="0"/>
        <v>15</v>
      </c>
      <c r="I18" s="59">
        <f t="shared" si="1"/>
        <v>35</v>
      </c>
      <c r="J18" s="47">
        <v>6</v>
      </c>
      <c r="K18" s="58">
        <f t="shared" si="2"/>
        <v>15</v>
      </c>
      <c r="L18" s="59">
        <f t="shared" si="3"/>
        <v>35</v>
      </c>
      <c r="M18" s="43">
        <f t="shared" si="4"/>
        <v>30</v>
      </c>
      <c r="N18" s="18"/>
      <c r="O18" s="19"/>
      <c r="P18" s="20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19"/>
      <c r="IT18" s="19"/>
      <c r="IU18" s="19"/>
      <c r="IV18" s="19"/>
    </row>
    <row r="19" spans="1:256" s="3" customFormat="1" ht="71.25" customHeight="1">
      <c r="A19" s="42">
        <v>7</v>
      </c>
      <c r="B19" s="82">
        <v>230</v>
      </c>
      <c r="C19" s="105" t="s">
        <v>248</v>
      </c>
      <c r="D19" s="43" t="s">
        <v>38</v>
      </c>
      <c r="E19" s="45" t="s">
        <v>224</v>
      </c>
      <c r="F19" s="57" t="s">
        <v>245</v>
      </c>
      <c r="G19" s="46">
        <v>7</v>
      </c>
      <c r="H19" s="58">
        <f t="shared" si="0"/>
        <v>14</v>
      </c>
      <c r="I19" s="59">
        <f t="shared" si="1"/>
        <v>34</v>
      </c>
      <c r="J19" s="47">
        <v>8</v>
      </c>
      <c r="K19" s="58">
        <f t="shared" si="2"/>
        <v>13</v>
      </c>
      <c r="L19" s="59">
        <f t="shared" si="3"/>
        <v>33</v>
      </c>
      <c r="M19" s="43">
        <f t="shared" si="4"/>
        <v>27</v>
      </c>
      <c r="N19" s="18"/>
      <c r="O19" s="19"/>
      <c r="P19" s="20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19"/>
      <c r="IT19" s="19"/>
      <c r="IU19" s="19"/>
      <c r="IV19" s="19"/>
    </row>
    <row r="20" spans="1:256" s="3" customFormat="1" ht="71.25" customHeight="1">
      <c r="A20" s="42">
        <v>8</v>
      </c>
      <c r="B20" s="82">
        <v>6</v>
      </c>
      <c r="C20" s="105" t="s">
        <v>84</v>
      </c>
      <c r="D20" s="43">
        <v>1</v>
      </c>
      <c r="E20" s="45" t="s">
        <v>62</v>
      </c>
      <c r="F20" s="57" t="s">
        <v>85</v>
      </c>
      <c r="G20" s="46">
        <v>9</v>
      </c>
      <c r="H20" s="58">
        <f t="shared" si="0"/>
        <v>12</v>
      </c>
      <c r="I20" s="59">
        <f t="shared" si="1"/>
        <v>32</v>
      </c>
      <c r="J20" s="47">
        <v>7</v>
      </c>
      <c r="K20" s="58">
        <f t="shared" si="2"/>
        <v>14</v>
      </c>
      <c r="L20" s="59">
        <f t="shared" si="3"/>
        <v>34</v>
      </c>
      <c r="M20" s="43">
        <f t="shared" si="4"/>
        <v>26</v>
      </c>
      <c r="N20" s="18"/>
      <c r="O20" s="19"/>
      <c r="P20" s="20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19"/>
      <c r="IT20" s="19"/>
      <c r="IU20" s="19"/>
      <c r="IV20" s="19"/>
    </row>
    <row r="21" spans="1:256" s="3" customFormat="1" ht="71.25" customHeight="1">
      <c r="A21" s="42">
        <v>9</v>
      </c>
      <c r="B21" s="82">
        <v>59</v>
      </c>
      <c r="C21" s="44" t="s">
        <v>267</v>
      </c>
      <c r="D21" s="43" t="s">
        <v>38</v>
      </c>
      <c r="E21" s="45" t="s">
        <v>268</v>
      </c>
      <c r="F21" s="57" t="s">
        <v>33</v>
      </c>
      <c r="G21" s="46">
        <v>8</v>
      </c>
      <c r="H21" s="58">
        <f t="shared" si="0"/>
        <v>13</v>
      </c>
      <c r="I21" s="59">
        <f t="shared" si="1"/>
        <v>33</v>
      </c>
      <c r="J21" s="47">
        <v>10</v>
      </c>
      <c r="K21" s="58">
        <f t="shared" si="2"/>
        <v>11</v>
      </c>
      <c r="L21" s="59">
        <f t="shared" si="3"/>
        <v>31</v>
      </c>
      <c r="M21" s="43">
        <f t="shared" si="4"/>
        <v>24</v>
      </c>
      <c r="N21" s="18"/>
      <c r="O21" s="19"/>
      <c r="P21" s="20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19"/>
      <c r="IT21" s="19"/>
      <c r="IU21" s="19"/>
      <c r="IV21" s="19"/>
    </row>
    <row r="22" spans="1:256" s="3" customFormat="1" ht="71.25" customHeight="1">
      <c r="A22" s="42">
        <v>10</v>
      </c>
      <c r="B22" s="82">
        <v>272</v>
      </c>
      <c r="C22" s="105" t="s">
        <v>236</v>
      </c>
      <c r="D22" s="43" t="s">
        <v>38</v>
      </c>
      <c r="E22" s="45" t="s">
        <v>57</v>
      </c>
      <c r="F22" s="57" t="s">
        <v>32</v>
      </c>
      <c r="G22" s="46">
        <v>10</v>
      </c>
      <c r="H22" s="58">
        <f t="shared" si="0"/>
        <v>11</v>
      </c>
      <c r="I22" s="59">
        <f t="shared" si="1"/>
        <v>31</v>
      </c>
      <c r="J22" s="47">
        <v>12</v>
      </c>
      <c r="K22" s="58">
        <f t="shared" si="2"/>
        <v>9</v>
      </c>
      <c r="L22" s="59">
        <f t="shared" si="3"/>
        <v>29</v>
      </c>
      <c r="M22" s="43">
        <f t="shared" si="4"/>
        <v>20</v>
      </c>
      <c r="N22" s="18"/>
      <c r="O22" s="19"/>
      <c r="P22" s="20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19"/>
      <c r="IT22" s="19"/>
      <c r="IU22" s="19"/>
      <c r="IV22" s="19"/>
    </row>
    <row r="23" spans="1:256" s="3" customFormat="1" ht="71.25" customHeight="1">
      <c r="A23" s="42">
        <v>11</v>
      </c>
      <c r="B23" s="82">
        <v>303</v>
      </c>
      <c r="C23" s="105" t="s">
        <v>232</v>
      </c>
      <c r="D23" s="43">
        <v>1</v>
      </c>
      <c r="E23" s="45" t="s">
        <v>34</v>
      </c>
      <c r="F23" s="104" t="s">
        <v>285</v>
      </c>
      <c r="G23" s="46">
        <v>11</v>
      </c>
      <c r="H23" s="58">
        <f t="shared" si="0"/>
        <v>10</v>
      </c>
      <c r="I23" s="59">
        <f t="shared" si="1"/>
        <v>30</v>
      </c>
      <c r="J23" s="47">
        <v>11</v>
      </c>
      <c r="K23" s="58">
        <f t="shared" si="2"/>
        <v>10</v>
      </c>
      <c r="L23" s="59">
        <f t="shared" si="3"/>
        <v>30</v>
      </c>
      <c r="M23" s="43">
        <f t="shared" si="4"/>
        <v>20</v>
      </c>
      <c r="N23" s="18"/>
      <c r="O23" s="19"/>
      <c r="P23" s="20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19"/>
      <c r="IT23" s="19"/>
      <c r="IU23" s="19"/>
      <c r="IV23" s="19"/>
    </row>
    <row r="24" spans="1:256" s="3" customFormat="1" ht="71.25" customHeight="1">
      <c r="A24" s="42">
        <v>12</v>
      </c>
      <c r="B24" s="82">
        <v>371</v>
      </c>
      <c r="C24" s="105" t="s">
        <v>234</v>
      </c>
      <c r="D24" s="43" t="s">
        <v>38</v>
      </c>
      <c r="E24" s="45" t="s">
        <v>40</v>
      </c>
      <c r="F24" s="57" t="s">
        <v>41</v>
      </c>
      <c r="G24" s="46">
        <v>14</v>
      </c>
      <c r="H24" s="58">
        <f t="shared" si="0"/>
        <v>7</v>
      </c>
      <c r="I24" s="59">
        <f t="shared" si="1"/>
        <v>27</v>
      </c>
      <c r="J24" s="47">
        <v>9</v>
      </c>
      <c r="K24" s="58">
        <f t="shared" si="2"/>
        <v>12</v>
      </c>
      <c r="L24" s="59">
        <f t="shared" si="3"/>
        <v>32</v>
      </c>
      <c r="M24" s="43">
        <f t="shared" si="4"/>
        <v>19</v>
      </c>
      <c r="N24" s="18"/>
      <c r="O24" s="19"/>
      <c r="P24" s="20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19"/>
      <c r="IT24" s="19"/>
      <c r="IU24" s="19"/>
      <c r="IV24" s="19"/>
    </row>
    <row r="25" spans="1:256" s="3" customFormat="1" ht="71.25" customHeight="1">
      <c r="A25" s="42">
        <v>13</v>
      </c>
      <c r="B25" s="82">
        <v>10</v>
      </c>
      <c r="C25" s="105" t="s">
        <v>233</v>
      </c>
      <c r="D25" s="43" t="s">
        <v>38</v>
      </c>
      <c r="E25" s="45" t="s">
        <v>57</v>
      </c>
      <c r="F25" s="57" t="s">
        <v>32</v>
      </c>
      <c r="G25" s="46">
        <v>12</v>
      </c>
      <c r="H25" s="58">
        <f t="shared" si="0"/>
        <v>9</v>
      </c>
      <c r="I25" s="59">
        <f t="shared" si="1"/>
        <v>29</v>
      </c>
      <c r="J25" s="47">
        <v>14</v>
      </c>
      <c r="K25" s="58">
        <f t="shared" si="2"/>
        <v>7</v>
      </c>
      <c r="L25" s="59">
        <f t="shared" si="3"/>
        <v>27</v>
      </c>
      <c r="M25" s="43">
        <f t="shared" si="4"/>
        <v>16</v>
      </c>
      <c r="N25" s="18"/>
      <c r="O25" s="19"/>
      <c r="P25" s="20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19"/>
      <c r="IT25" s="19"/>
      <c r="IU25" s="19"/>
      <c r="IV25" s="19"/>
    </row>
    <row r="26" spans="1:256" s="3" customFormat="1" ht="71.25" customHeight="1">
      <c r="A26" s="42">
        <v>14</v>
      </c>
      <c r="B26" s="82">
        <v>193</v>
      </c>
      <c r="C26" s="44" t="s">
        <v>262</v>
      </c>
      <c r="D26" s="43">
        <v>1</v>
      </c>
      <c r="E26" s="45" t="s">
        <v>62</v>
      </c>
      <c r="F26" s="57" t="s">
        <v>263</v>
      </c>
      <c r="G26" s="46">
        <v>15</v>
      </c>
      <c r="H26" s="58">
        <f t="shared" si="0"/>
        <v>6</v>
      </c>
      <c r="I26" s="59">
        <f t="shared" si="1"/>
        <v>26</v>
      </c>
      <c r="J26" s="47">
        <v>13</v>
      </c>
      <c r="K26" s="58">
        <f t="shared" si="2"/>
        <v>8</v>
      </c>
      <c r="L26" s="59">
        <f t="shared" si="3"/>
        <v>28</v>
      </c>
      <c r="M26" s="43">
        <f t="shared" si="4"/>
        <v>14</v>
      </c>
      <c r="N26" s="18"/>
      <c r="O26" s="19"/>
      <c r="P26" s="20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19"/>
      <c r="IT26" s="19"/>
      <c r="IU26" s="19"/>
      <c r="IV26" s="19"/>
    </row>
    <row r="27" spans="1:256" s="3" customFormat="1" ht="71.25" customHeight="1">
      <c r="A27" s="42">
        <v>15</v>
      </c>
      <c r="B27" s="82">
        <v>181</v>
      </c>
      <c r="C27" s="105" t="s">
        <v>240</v>
      </c>
      <c r="D27" s="43" t="s">
        <v>38</v>
      </c>
      <c r="E27" s="45" t="s">
        <v>241</v>
      </c>
      <c r="F27" s="57" t="s">
        <v>222</v>
      </c>
      <c r="G27" s="46">
        <v>13</v>
      </c>
      <c r="H27" s="58">
        <f t="shared" si="0"/>
        <v>8</v>
      </c>
      <c r="I27" s="59">
        <f t="shared" si="1"/>
        <v>28</v>
      </c>
      <c r="J27" s="47">
        <v>15</v>
      </c>
      <c r="K27" s="58">
        <f t="shared" si="2"/>
        <v>6</v>
      </c>
      <c r="L27" s="59">
        <f t="shared" si="3"/>
        <v>26</v>
      </c>
      <c r="M27" s="43">
        <f t="shared" si="4"/>
        <v>14</v>
      </c>
      <c r="N27" s="18"/>
      <c r="O27" s="19"/>
      <c r="P27" s="20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19"/>
      <c r="IT27" s="19"/>
      <c r="IU27" s="19"/>
      <c r="IV27" s="19"/>
    </row>
    <row r="28" spans="1:256" s="3" customFormat="1" ht="71.25" customHeight="1">
      <c r="A28" s="42">
        <v>16</v>
      </c>
      <c r="B28" s="82">
        <v>68</v>
      </c>
      <c r="C28" s="44" t="s">
        <v>264</v>
      </c>
      <c r="D28" s="43" t="s">
        <v>31</v>
      </c>
      <c r="E28" s="45" t="s">
        <v>58</v>
      </c>
      <c r="F28" s="57" t="s">
        <v>35</v>
      </c>
      <c r="G28" s="46">
        <v>16</v>
      </c>
      <c r="H28" s="58">
        <f t="shared" si="0"/>
        <v>5</v>
      </c>
      <c r="I28" s="59">
        <f t="shared" si="1"/>
        <v>25</v>
      </c>
      <c r="J28" s="47">
        <v>16</v>
      </c>
      <c r="K28" s="58">
        <f t="shared" si="2"/>
        <v>5</v>
      </c>
      <c r="L28" s="59">
        <f t="shared" si="3"/>
        <v>25</v>
      </c>
      <c r="M28" s="43">
        <f t="shared" si="4"/>
        <v>10</v>
      </c>
      <c r="N28" s="18"/>
      <c r="O28" s="19"/>
      <c r="P28" s="20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19"/>
      <c r="IT28" s="19"/>
      <c r="IU28" s="19"/>
      <c r="IV28" s="19"/>
    </row>
    <row r="29" spans="1:256" s="3" customFormat="1" ht="71.25" customHeight="1">
      <c r="A29" s="42">
        <v>17</v>
      </c>
      <c r="B29" s="82">
        <v>90</v>
      </c>
      <c r="C29" s="105" t="s">
        <v>238</v>
      </c>
      <c r="D29" s="43" t="s">
        <v>38</v>
      </c>
      <c r="E29" s="45" t="s">
        <v>40</v>
      </c>
      <c r="F29" s="57" t="s">
        <v>41</v>
      </c>
      <c r="G29" s="46">
        <v>18</v>
      </c>
      <c r="H29" s="58">
        <f t="shared" si="0"/>
        <v>3</v>
      </c>
      <c r="I29" s="59">
        <f t="shared" si="1"/>
        <v>23</v>
      </c>
      <c r="J29" s="47">
        <v>17</v>
      </c>
      <c r="K29" s="58">
        <f t="shared" si="2"/>
        <v>4</v>
      </c>
      <c r="L29" s="59">
        <f t="shared" si="3"/>
        <v>24</v>
      </c>
      <c r="M29" s="43">
        <f t="shared" si="4"/>
        <v>7</v>
      </c>
      <c r="N29" s="18"/>
      <c r="O29" s="19"/>
      <c r="P29" s="20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19"/>
      <c r="IT29" s="19"/>
      <c r="IU29" s="19"/>
      <c r="IV29" s="19"/>
    </row>
    <row r="30" spans="1:256" s="3" customFormat="1" ht="71.25" customHeight="1">
      <c r="A30" s="42">
        <v>18</v>
      </c>
      <c r="B30" s="82">
        <v>414</v>
      </c>
      <c r="C30" s="105" t="s">
        <v>237</v>
      </c>
      <c r="D30" s="43">
        <v>1</v>
      </c>
      <c r="E30" s="45" t="s">
        <v>62</v>
      </c>
      <c r="F30" s="57" t="s">
        <v>82</v>
      </c>
      <c r="G30" s="46">
        <v>17</v>
      </c>
      <c r="H30" s="58">
        <f t="shared" si="0"/>
        <v>4</v>
      </c>
      <c r="I30" s="59">
        <f t="shared" si="1"/>
        <v>24</v>
      </c>
      <c r="J30" s="47">
        <v>18</v>
      </c>
      <c r="K30" s="58">
        <f t="shared" si="2"/>
        <v>3</v>
      </c>
      <c r="L30" s="59">
        <f t="shared" si="3"/>
        <v>23</v>
      </c>
      <c r="M30" s="43">
        <f t="shared" si="4"/>
        <v>7</v>
      </c>
      <c r="N30" s="18"/>
      <c r="O30" s="19"/>
      <c r="P30" s="20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19"/>
      <c r="IT30" s="19"/>
      <c r="IU30" s="19"/>
      <c r="IV30" s="19"/>
    </row>
    <row r="31" spans="1:256" s="3" customFormat="1" ht="71.25" customHeight="1">
      <c r="A31" s="42">
        <v>19</v>
      </c>
      <c r="B31" s="82">
        <v>401</v>
      </c>
      <c r="C31" s="105" t="s">
        <v>246</v>
      </c>
      <c r="D31" s="43" t="s">
        <v>31</v>
      </c>
      <c r="E31" s="45" t="s">
        <v>247</v>
      </c>
      <c r="F31" s="57" t="s">
        <v>33</v>
      </c>
      <c r="G31" s="46">
        <v>20</v>
      </c>
      <c r="H31" s="58">
        <f t="shared" si="0"/>
        <v>1</v>
      </c>
      <c r="I31" s="59">
        <f t="shared" si="1"/>
        <v>21</v>
      </c>
      <c r="J31" s="47">
        <v>19</v>
      </c>
      <c r="K31" s="58">
        <f t="shared" si="2"/>
        <v>2</v>
      </c>
      <c r="L31" s="59">
        <f t="shared" si="3"/>
        <v>22</v>
      </c>
      <c r="M31" s="43">
        <f t="shared" si="4"/>
        <v>3</v>
      </c>
      <c r="N31" s="18"/>
      <c r="O31" s="19"/>
      <c r="P31" s="20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19"/>
      <c r="IT31" s="19"/>
      <c r="IU31" s="19"/>
      <c r="IV31" s="19"/>
    </row>
    <row r="32" spans="1:256" s="3" customFormat="1" ht="71.25" customHeight="1">
      <c r="A32" s="42">
        <v>20</v>
      </c>
      <c r="B32" s="82">
        <v>334</v>
      </c>
      <c r="C32" s="105" t="s">
        <v>239</v>
      </c>
      <c r="D32" s="43" t="s">
        <v>31</v>
      </c>
      <c r="E32" s="45" t="s">
        <v>83</v>
      </c>
      <c r="F32" s="57" t="s">
        <v>37</v>
      </c>
      <c r="G32" s="46">
        <v>19</v>
      </c>
      <c r="H32" s="58">
        <f t="shared" si="0"/>
        <v>2</v>
      </c>
      <c r="I32" s="59">
        <f t="shared" si="1"/>
        <v>22</v>
      </c>
      <c r="J32" s="47">
        <v>20</v>
      </c>
      <c r="K32" s="58">
        <f t="shared" si="2"/>
        <v>1</v>
      </c>
      <c r="L32" s="59">
        <f t="shared" si="3"/>
        <v>21</v>
      </c>
      <c r="M32" s="43">
        <f t="shared" si="4"/>
        <v>3</v>
      </c>
      <c r="N32" s="18"/>
      <c r="O32" s="19"/>
      <c r="P32" s="20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19"/>
      <c r="IT32" s="19"/>
      <c r="IU32" s="19"/>
      <c r="IV32" s="19"/>
    </row>
    <row r="33" spans="1:256" ht="69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5"/>
      <c r="O33" s="4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4"/>
      <c r="DZ33" s="4"/>
      <c r="EA33" s="4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6"/>
      <c r="ET33" s="6"/>
      <c r="EU33" s="6"/>
      <c r="EV33" s="6"/>
      <c r="EW33" s="6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40" customFormat="1" ht="69.75" customHeight="1">
      <c r="A34" s="36"/>
      <c r="B34" s="36"/>
      <c r="C34" s="36"/>
      <c r="D34" s="36"/>
      <c r="E34" s="36"/>
      <c r="F34" s="36"/>
      <c r="G34" s="37"/>
      <c r="H34" s="38"/>
      <c r="I34" s="38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8"/>
      <c r="DU34" s="38"/>
      <c r="DV34" s="38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9"/>
      <c r="EO34" s="39"/>
      <c r="EP34" s="39"/>
      <c r="EQ34" s="39"/>
      <c r="ER34" s="39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</row>
    <row r="35" spans="1:256" s="40" customFormat="1" ht="69.75" customHeight="1">
      <c r="A35" s="142" t="s">
        <v>46</v>
      </c>
      <c r="B35" s="142"/>
      <c r="C35" s="142"/>
      <c r="D35" s="142"/>
      <c r="E35" s="142"/>
      <c r="F35" s="142"/>
      <c r="G35" s="37"/>
      <c r="H35" s="38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8"/>
      <c r="DS35" s="38"/>
      <c r="DT35" s="38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9"/>
      <c r="EM35" s="39"/>
      <c r="EN35" s="39"/>
      <c r="EO35" s="39"/>
      <c r="EP35" s="39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</row>
    <row r="36" spans="1:256" s="40" customFormat="1" ht="69.75" customHeight="1">
      <c r="A36" s="36"/>
      <c r="B36" s="36"/>
      <c r="C36" s="36"/>
      <c r="D36" s="36"/>
      <c r="E36" s="36"/>
      <c r="F36" s="36"/>
      <c r="G36" s="37"/>
      <c r="H36" s="38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8"/>
      <c r="DS36" s="38"/>
      <c r="DT36" s="38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9"/>
      <c r="EM36" s="39"/>
      <c r="EN36" s="39"/>
      <c r="EO36" s="39"/>
      <c r="EP36" s="39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</row>
    <row r="37" spans="1:256" s="40" customFormat="1" ht="69.75" customHeight="1">
      <c r="A37" s="142" t="s">
        <v>45</v>
      </c>
      <c r="B37" s="142"/>
      <c r="C37" s="142"/>
      <c r="D37" s="142"/>
      <c r="E37" s="142"/>
      <c r="F37" s="142"/>
      <c r="G37" s="37"/>
      <c r="H37" s="38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8"/>
      <c r="DS37" s="38"/>
      <c r="DT37" s="38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9"/>
      <c r="EM37" s="39"/>
      <c r="EN37" s="39"/>
      <c r="EO37" s="39"/>
      <c r="EP37" s="39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</row>
    <row r="38" spans="1:256" s="40" customFormat="1" ht="69.75" customHeight="1">
      <c r="A38" s="36"/>
      <c r="B38" s="41"/>
      <c r="C38" s="41"/>
      <c r="D38" s="41"/>
      <c r="E38" s="41"/>
      <c r="F38" s="41"/>
      <c r="G38" s="37"/>
      <c r="H38" s="38"/>
      <c r="I38" s="38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8"/>
      <c r="DU38" s="38"/>
      <c r="DV38" s="38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9"/>
      <c r="EO38" s="39"/>
      <c r="EP38" s="39"/>
      <c r="EQ38" s="39"/>
      <c r="ER38" s="39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1:256" ht="69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5"/>
      <c r="O39" s="4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4"/>
      <c r="DZ39" s="4"/>
      <c r="EA39" s="4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6"/>
      <c r="ET39" s="6"/>
      <c r="EU39" s="6"/>
      <c r="EV39" s="6"/>
      <c r="EW39" s="6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69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5"/>
      <c r="O40" s="4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4"/>
      <c r="DZ40" s="4"/>
      <c r="EA40" s="4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6"/>
      <c r="ET40" s="6"/>
      <c r="EU40" s="6"/>
      <c r="EV40" s="6"/>
      <c r="EW40" s="6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ht="69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5"/>
      <c r="O41" s="4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4"/>
      <c r="DZ41" s="4"/>
      <c r="EA41" s="4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6"/>
      <c r="ET41" s="6"/>
      <c r="EU41" s="6"/>
      <c r="EV41" s="6"/>
      <c r="EW41" s="6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69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5"/>
      <c r="O42" s="4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4"/>
      <c r="DZ42" s="4"/>
      <c r="EA42" s="4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6"/>
      <c r="ET42" s="6"/>
      <c r="EU42" s="6"/>
      <c r="EV42" s="6"/>
      <c r="EW42" s="6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69.7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5"/>
      <c r="O43" s="4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4"/>
      <c r="DZ43" s="4"/>
      <c r="EA43" s="4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6"/>
      <c r="ET43" s="6"/>
      <c r="EU43" s="6"/>
      <c r="EV43" s="6"/>
      <c r="EW43" s="6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ht="69.7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5"/>
      <c r="O44" s="4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4"/>
      <c r="DZ44" s="4"/>
      <c r="EA44" s="4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6"/>
      <c r="ET44" s="6"/>
      <c r="EU44" s="6"/>
      <c r="EV44" s="6"/>
      <c r="EW44" s="6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ht="69.7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5"/>
      <c r="O45" s="4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4"/>
      <c r="DZ45" s="4"/>
      <c r="EA45" s="4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6"/>
      <c r="ET45" s="6"/>
      <c r="EU45" s="6"/>
      <c r="EV45" s="6"/>
      <c r="EW45" s="6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ht="69.75" customHeight="1"/>
  </sheetData>
  <sheetProtection formatCells="0" formatColumns="0" formatRows="0" insertColumns="0" insertRows="0" insertHyperlinks="0" deleteColumns="0" deleteRows="0" autoFilter="0" pivotTables="0"/>
  <mergeCells count="22">
    <mergeCell ref="A35:F35"/>
    <mergeCell ref="A37:F37"/>
    <mergeCell ref="A8:M8"/>
    <mergeCell ref="M10:M12"/>
    <mergeCell ref="N10:N12"/>
    <mergeCell ref="G11:G12"/>
    <mergeCell ref="H11:H12"/>
    <mergeCell ref="I11:I12"/>
    <mergeCell ref="J11:J12"/>
    <mergeCell ref="K11:K12"/>
    <mergeCell ref="L11:L12"/>
    <mergeCell ref="J10:L10"/>
    <mergeCell ref="A5:M5"/>
    <mergeCell ref="A7:M7"/>
    <mergeCell ref="A9:M9"/>
    <mergeCell ref="A10:A12"/>
    <mergeCell ref="B10:B12"/>
    <mergeCell ref="C10:C12"/>
    <mergeCell ref="D10:D12"/>
    <mergeCell ref="E10:E12"/>
    <mergeCell ref="F10:F12"/>
    <mergeCell ref="G10:I10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G13:G32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3:J32">
      <formula1>1</formula1>
      <formula2>60</formula2>
    </dataValidation>
  </dataValidations>
  <printOptions horizontalCentered="1"/>
  <pageMargins left="0.6299212598425197" right="0.2362204724409449" top="0.15748031496062992" bottom="0.35433070866141736" header="0.5118110236220472" footer="0.5118110236220472"/>
  <pageSetup fitToHeight="2" fitToWidth="1" horizontalDpi="600" verticalDpi="600" orientation="landscape" paperSize="9" scale="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4"/>
  <dimension ref="A1:IV56"/>
  <sheetViews>
    <sheetView zoomScale="20" zoomScaleNormal="20" zoomScaleSheetLayoutView="10" zoomScalePageLayoutView="75" workbookViewId="0" topLeftCell="A1">
      <selection activeCell="A9" sqref="A9:O9"/>
    </sheetView>
  </sheetViews>
  <sheetFormatPr defaultColWidth="0" defaultRowHeight="12.75"/>
  <cols>
    <col min="1" max="1" width="28.421875" style="24" customWidth="1"/>
    <col min="2" max="2" width="29.28125" style="24" customWidth="1"/>
    <col min="3" max="3" width="104.8515625" style="24" customWidth="1"/>
    <col min="4" max="4" width="32.28125" style="24" customWidth="1"/>
    <col min="5" max="5" width="207.00390625" style="24" customWidth="1"/>
    <col min="6" max="6" width="209.28125" style="24" customWidth="1"/>
    <col min="7" max="7" width="32.28125" style="24" customWidth="1"/>
    <col min="8" max="12" width="32.00390625" style="24" customWidth="1"/>
    <col min="13" max="13" width="32.140625" style="24" customWidth="1"/>
    <col min="14" max="14" width="32.00390625" style="24" customWidth="1"/>
    <col min="15" max="15" width="44.140625" style="24" customWidth="1"/>
    <col min="16" max="16" width="0.71875" style="1" hidden="1" customWidth="1"/>
    <col min="17" max="17" width="0" style="0" hidden="1" customWidth="1"/>
    <col min="18" max="18" width="7.57421875" style="1" hidden="1" customWidth="1"/>
    <col min="19" max="130" width="7.140625" style="1" hidden="1" customWidth="1"/>
    <col min="131" max="133" width="0" style="0" hidden="1" customWidth="1"/>
    <col min="134" max="147" width="8.57421875" style="1" hidden="1" customWidth="1"/>
    <col min="148" max="149" width="7.140625" style="1" hidden="1" customWidth="1"/>
    <col min="150" max="150" width="8.57421875" style="1" hidden="1" customWidth="1"/>
    <col min="151" max="151" width="8.7109375" style="2" hidden="1" customWidth="1"/>
    <col min="152" max="152" width="6.140625" style="2" hidden="1" customWidth="1"/>
    <col min="153" max="153" width="8.00390625" style="2" hidden="1" customWidth="1"/>
    <col min="154" max="154" width="3.7109375" style="2" hidden="1" customWidth="1"/>
    <col min="155" max="155" width="9.140625" style="2" hidden="1" customWidth="1"/>
    <col min="156" max="156" width="10.00390625" style="1" hidden="1" customWidth="1"/>
    <col min="157" max="157" width="8.140625" style="1" hidden="1" customWidth="1"/>
    <col min="158" max="158" width="7.57421875" style="1" hidden="1" customWidth="1"/>
    <col min="159" max="159" width="9.57421875" style="1" hidden="1" customWidth="1"/>
    <col min="160" max="160" width="5.57421875" style="1" hidden="1" customWidth="1"/>
    <col min="161" max="162" width="5.421875" style="1" hidden="1" customWidth="1"/>
    <col min="163" max="208" width="3.7109375" style="1" hidden="1" customWidth="1"/>
    <col min="209" max="209" width="7.421875" style="1" hidden="1" customWidth="1"/>
    <col min="210" max="230" width="3.7109375" style="1" hidden="1" customWidth="1"/>
    <col min="231" max="231" width="5.421875" style="1" hidden="1" customWidth="1"/>
    <col min="232" max="232" width="5.7109375" style="1" hidden="1" customWidth="1"/>
    <col min="233" max="253" width="3.7109375" style="1" hidden="1" customWidth="1"/>
    <col min="254" max="254" width="5.00390625" style="1" hidden="1" customWidth="1"/>
    <col min="255" max="255" width="5.140625" style="1" hidden="1" customWidth="1"/>
    <col min="256" max="16384" width="5.00390625" style="1" hidden="1" customWidth="1"/>
  </cols>
  <sheetData>
    <row r="1" spans="1:256" ht="69.75" customHeight="1">
      <c r="A1" s="27"/>
      <c r="B1" s="22"/>
      <c r="C1" s="22"/>
      <c r="D1" s="22"/>
      <c r="E1" s="22"/>
      <c r="F1" s="22"/>
      <c r="G1" s="67"/>
      <c r="H1" s="4"/>
      <c r="I1" s="4"/>
      <c r="J1" s="4"/>
      <c r="K1" s="4"/>
      <c r="L1" s="4"/>
      <c r="M1" s="62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4"/>
      <c r="DW1" s="4"/>
      <c r="DX1" s="4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6"/>
      <c r="EQ1" s="6"/>
      <c r="ER1" s="6"/>
      <c r="ES1" s="6"/>
      <c r="ET1" s="6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69.75" customHeight="1">
      <c r="A2" s="27"/>
      <c r="B2" s="22"/>
      <c r="C2" s="22"/>
      <c r="D2" s="22"/>
      <c r="E2" s="22"/>
      <c r="F2" s="22"/>
      <c r="G2" s="67"/>
      <c r="H2" s="4"/>
      <c r="I2" s="4"/>
      <c r="J2" s="4"/>
      <c r="K2" s="4"/>
      <c r="L2" s="4"/>
      <c r="M2" s="62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4"/>
      <c r="DW2" s="4"/>
      <c r="DX2" s="4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6"/>
      <c r="EQ2" s="6"/>
      <c r="ER2" s="6"/>
      <c r="ES2" s="6"/>
      <c r="ET2" s="6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69.75" customHeight="1">
      <c r="A3" s="27"/>
      <c r="B3" s="22"/>
      <c r="C3" s="22"/>
      <c r="D3" s="22"/>
      <c r="E3" s="22"/>
      <c r="F3" s="22"/>
      <c r="G3" s="67"/>
      <c r="H3" s="4"/>
      <c r="I3" s="4"/>
      <c r="J3" s="4"/>
      <c r="K3" s="4"/>
      <c r="L3" s="4"/>
      <c r="M3" s="6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4"/>
      <c r="DW3" s="4"/>
      <c r="DX3" s="4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6"/>
      <c r="EQ3" s="6"/>
      <c r="ER3" s="6"/>
      <c r="ES3" s="6"/>
      <c r="ET3" s="6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69.75" customHeight="1">
      <c r="A4" s="27"/>
      <c r="B4" s="22"/>
      <c r="C4" s="22"/>
      <c r="D4" s="22"/>
      <c r="E4" s="22"/>
      <c r="F4" s="22"/>
      <c r="G4" s="67"/>
      <c r="H4" s="4"/>
      <c r="I4" s="4"/>
      <c r="J4" s="4"/>
      <c r="K4" s="4"/>
      <c r="L4" s="4"/>
      <c r="M4" s="6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4"/>
      <c r="DW4" s="4"/>
      <c r="DX4" s="4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6"/>
      <c r="EQ4" s="6"/>
      <c r="ER4" s="6"/>
      <c r="ES4" s="6"/>
      <c r="ET4" s="6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69.75" customHeight="1">
      <c r="A5" s="141" t="s">
        <v>118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4"/>
      <c r="DW5" s="4"/>
      <c r="DX5" s="4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6"/>
      <c r="EQ5" s="6"/>
      <c r="ER5" s="6"/>
      <c r="ES5" s="6"/>
      <c r="ET5" s="6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69.7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4"/>
      <c r="DW6" s="4"/>
      <c r="DX6" s="4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6"/>
      <c r="EQ6" s="6"/>
      <c r="ER6" s="6"/>
      <c r="ES6" s="6"/>
      <c r="ET6" s="6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69.75" customHeight="1">
      <c r="A7" s="141" t="s">
        <v>86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4"/>
      <c r="DW7" s="4"/>
      <c r="DX7" s="4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6"/>
      <c r="EQ7" s="6"/>
      <c r="ER7" s="6"/>
      <c r="ES7" s="6"/>
      <c r="ET7" s="6"/>
      <c r="EU7" s="5"/>
      <c r="EV7" s="5"/>
      <c r="EW7" s="5"/>
      <c r="EX7" s="5"/>
      <c r="EY7" s="5"/>
      <c r="EZ7" s="5"/>
      <c r="FA7" s="5"/>
      <c r="FB7" s="8"/>
      <c r="FC7" s="8"/>
      <c r="FD7" s="8"/>
      <c r="FE7" s="9"/>
      <c r="FF7" s="9"/>
      <c r="FG7" s="9"/>
      <c r="FH7" s="9"/>
      <c r="FI7" s="10"/>
      <c r="FJ7" s="10"/>
      <c r="FK7" s="10"/>
      <c r="FL7" s="10"/>
      <c r="FM7" s="10"/>
      <c r="FN7" s="10" t="s">
        <v>14</v>
      </c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5"/>
      <c r="IU7" s="5"/>
      <c r="IV7" s="5"/>
    </row>
    <row r="8" spans="1:256" s="32" customFormat="1" ht="69.75" customHeight="1">
      <c r="A8" s="139" t="s">
        <v>50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30"/>
      <c r="DW8" s="30"/>
      <c r="DX8" s="30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31"/>
      <c r="EQ8" s="31"/>
      <c r="ER8" s="31"/>
      <c r="ES8" s="31"/>
      <c r="ET8" s="31"/>
      <c r="EU8" s="29"/>
      <c r="EV8" s="29"/>
      <c r="EW8" s="29"/>
      <c r="EX8" s="29"/>
      <c r="EY8" s="29"/>
      <c r="EZ8" s="29"/>
      <c r="FA8" s="29"/>
      <c r="FB8" s="33"/>
      <c r="FC8" s="33" t="s">
        <v>5</v>
      </c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 t="s">
        <v>6</v>
      </c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 t="s">
        <v>7</v>
      </c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 t="s">
        <v>8</v>
      </c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4"/>
      <c r="IQ8" s="33"/>
      <c r="IR8" s="33"/>
      <c r="IS8" s="33"/>
      <c r="IT8" s="29"/>
      <c r="IU8" s="29"/>
      <c r="IV8" s="29"/>
    </row>
    <row r="9" spans="1:256" ht="69.75" customHeight="1">
      <c r="A9" s="183" t="s">
        <v>51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2"/>
      <c r="Q9" s="4"/>
      <c r="R9" s="13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4"/>
      <c r="EB9" s="4"/>
      <c r="EC9" s="4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6"/>
      <c r="EV9" s="6"/>
      <c r="EW9" s="6"/>
      <c r="EX9" s="6"/>
      <c r="EY9" s="6"/>
      <c r="EZ9" s="5"/>
      <c r="FA9" s="5"/>
      <c r="FB9" s="5"/>
      <c r="FC9" s="5"/>
      <c r="FD9" s="5"/>
      <c r="FE9" s="5"/>
      <c r="FF9" s="5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1"/>
      <c r="IV9" s="10"/>
    </row>
    <row r="10" spans="1:256" ht="58.5" customHeight="1" thickBot="1">
      <c r="A10" s="101"/>
      <c r="B10" s="100"/>
      <c r="C10" s="102"/>
      <c r="D10" s="101"/>
      <c r="E10" s="101"/>
      <c r="F10" s="100"/>
      <c r="G10" s="160" t="s">
        <v>170</v>
      </c>
      <c r="H10" s="161"/>
      <c r="I10" s="161"/>
      <c r="J10" s="162"/>
      <c r="K10" s="160" t="s">
        <v>108</v>
      </c>
      <c r="L10" s="163"/>
      <c r="M10" s="163"/>
      <c r="N10" s="164"/>
      <c r="O10" s="100"/>
      <c r="P10" s="12"/>
      <c r="Q10" s="4"/>
      <c r="R10" s="13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4"/>
      <c r="EB10" s="4"/>
      <c r="EC10" s="4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6"/>
      <c r="EV10" s="6"/>
      <c r="EW10" s="6"/>
      <c r="EX10" s="6"/>
      <c r="EY10" s="6"/>
      <c r="EZ10" s="5"/>
      <c r="FA10" s="5"/>
      <c r="FB10" s="5"/>
      <c r="FC10" s="5"/>
      <c r="FD10" s="5"/>
      <c r="FE10" s="5"/>
      <c r="FF10" s="5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1"/>
      <c r="IV10" s="10"/>
    </row>
    <row r="11" spans="1:256" ht="68.25" customHeight="1" thickBot="1">
      <c r="A11" s="152" t="s">
        <v>20</v>
      </c>
      <c r="B11" s="167" t="s">
        <v>53</v>
      </c>
      <c r="C11" s="188" t="s">
        <v>0</v>
      </c>
      <c r="D11" s="152" t="s">
        <v>24</v>
      </c>
      <c r="E11" s="152" t="s">
        <v>22</v>
      </c>
      <c r="F11" s="167" t="s">
        <v>23</v>
      </c>
      <c r="G11" s="182" t="s">
        <v>1</v>
      </c>
      <c r="H11" s="182"/>
      <c r="I11" s="181" t="s">
        <v>2</v>
      </c>
      <c r="J11" s="182"/>
      <c r="K11" s="181" t="s">
        <v>1</v>
      </c>
      <c r="L11" s="182"/>
      <c r="M11" s="181" t="s">
        <v>2</v>
      </c>
      <c r="N11" s="182"/>
      <c r="O11" s="172" t="s">
        <v>25</v>
      </c>
      <c r="P11" s="174" t="s">
        <v>12</v>
      </c>
      <c r="Q11" s="4"/>
      <c r="R11" s="1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4"/>
      <c r="EB11" s="4"/>
      <c r="EC11" s="4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6"/>
      <c r="EV11" s="6"/>
      <c r="EW11" s="6"/>
      <c r="EX11" s="6"/>
      <c r="EY11" s="6"/>
      <c r="EZ11" s="5"/>
      <c r="FA11" s="5"/>
      <c r="FB11" s="5"/>
      <c r="FC11" s="6"/>
      <c r="FD11" s="5"/>
      <c r="FE11" s="5"/>
      <c r="FF11" s="5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1"/>
      <c r="IV11" s="10"/>
    </row>
    <row r="12" spans="1:256" ht="39.75" customHeight="1">
      <c r="A12" s="153"/>
      <c r="B12" s="167"/>
      <c r="C12" s="188"/>
      <c r="D12" s="153"/>
      <c r="E12" s="153"/>
      <c r="F12" s="167"/>
      <c r="G12" s="184" t="s">
        <v>9</v>
      </c>
      <c r="H12" s="167" t="s">
        <v>21</v>
      </c>
      <c r="I12" s="150" t="s">
        <v>9</v>
      </c>
      <c r="J12" s="167" t="s">
        <v>21</v>
      </c>
      <c r="K12" s="150" t="s">
        <v>9</v>
      </c>
      <c r="L12" s="167" t="s">
        <v>21</v>
      </c>
      <c r="M12" s="150" t="s">
        <v>9</v>
      </c>
      <c r="N12" s="152" t="s">
        <v>21</v>
      </c>
      <c r="O12" s="186"/>
      <c r="P12" s="175"/>
      <c r="Q12" s="4"/>
      <c r="R12" s="15"/>
      <c r="S12" s="5"/>
      <c r="T12" s="5" t="s">
        <v>5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 t="s">
        <v>6</v>
      </c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 t="s">
        <v>7</v>
      </c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 t="s">
        <v>8</v>
      </c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4"/>
      <c r="EB12" s="4"/>
      <c r="EC12" s="4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6"/>
      <c r="EV12" s="6">
        <v>1</v>
      </c>
      <c r="EW12" s="6">
        <v>2</v>
      </c>
      <c r="EX12" s="6"/>
      <c r="EY12" s="6"/>
      <c r="EZ12" s="5"/>
      <c r="FA12" s="5"/>
      <c r="FB12" s="5"/>
      <c r="FC12" s="5"/>
      <c r="FD12" s="5"/>
      <c r="FE12" s="5"/>
      <c r="FF12" s="5"/>
      <c r="FG12" s="8"/>
      <c r="FH12" s="8"/>
      <c r="FI12" s="8"/>
      <c r="FJ12" s="9"/>
      <c r="FK12" s="9"/>
      <c r="FL12" s="9"/>
      <c r="FM12" s="9"/>
      <c r="FN12" s="10"/>
      <c r="FO12" s="10"/>
      <c r="FP12" s="10"/>
      <c r="FQ12" s="10"/>
      <c r="FR12" s="10"/>
      <c r="FS12" s="10" t="s">
        <v>14</v>
      </c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91.5" customHeight="1" thickBot="1">
      <c r="A13" s="165"/>
      <c r="B13" s="149"/>
      <c r="C13" s="189"/>
      <c r="D13" s="165"/>
      <c r="E13" s="165"/>
      <c r="F13" s="149"/>
      <c r="G13" s="185"/>
      <c r="H13" s="179"/>
      <c r="I13" s="151"/>
      <c r="J13" s="179"/>
      <c r="K13" s="151"/>
      <c r="L13" s="179"/>
      <c r="M13" s="151"/>
      <c r="N13" s="153"/>
      <c r="O13" s="187"/>
      <c r="P13" s="176"/>
      <c r="Q13" s="4"/>
      <c r="R13" s="16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5">
        <v>6</v>
      </c>
      <c r="Y13" s="5">
        <v>7</v>
      </c>
      <c r="Z13" s="5">
        <v>8</v>
      </c>
      <c r="AA13" s="5">
        <v>9</v>
      </c>
      <c r="AB13" s="5">
        <v>10</v>
      </c>
      <c r="AC13" s="5">
        <v>11</v>
      </c>
      <c r="AD13" s="5">
        <v>12</v>
      </c>
      <c r="AE13" s="5">
        <v>13</v>
      </c>
      <c r="AF13" s="5">
        <v>14</v>
      </c>
      <c r="AG13" s="5">
        <v>15</v>
      </c>
      <c r="AH13" s="5">
        <v>16</v>
      </c>
      <c r="AI13" s="5">
        <v>17</v>
      </c>
      <c r="AJ13" s="5">
        <v>18</v>
      </c>
      <c r="AK13" s="5">
        <v>19</v>
      </c>
      <c r="AL13" s="5">
        <v>20</v>
      </c>
      <c r="AM13" s="5">
        <v>21</v>
      </c>
      <c r="AN13" s="5" t="s">
        <v>3</v>
      </c>
      <c r="AO13" s="5"/>
      <c r="AP13" s="5">
        <v>1</v>
      </c>
      <c r="AQ13" s="5">
        <v>2</v>
      </c>
      <c r="AR13" s="5">
        <v>3</v>
      </c>
      <c r="AS13" s="5">
        <v>4</v>
      </c>
      <c r="AT13" s="5">
        <v>5</v>
      </c>
      <c r="AU13" s="5">
        <v>6</v>
      </c>
      <c r="AV13" s="5">
        <v>7</v>
      </c>
      <c r="AW13" s="5">
        <v>8</v>
      </c>
      <c r="AX13" s="5">
        <v>9</v>
      </c>
      <c r="AY13" s="5">
        <v>10</v>
      </c>
      <c r="AZ13" s="5">
        <v>11</v>
      </c>
      <c r="BA13" s="5">
        <v>12</v>
      </c>
      <c r="BB13" s="5">
        <v>13</v>
      </c>
      <c r="BC13" s="5">
        <v>14</v>
      </c>
      <c r="BD13" s="5">
        <v>15</v>
      </c>
      <c r="BE13" s="5">
        <v>16</v>
      </c>
      <c r="BF13" s="5">
        <v>17</v>
      </c>
      <c r="BG13" s="5">
        <v>18</v>
      </c>
      <c r="BH13" s="5">
        <v>19</v>
      </c>
      <c r="BI13" s="5">
        <v>20</v>
      </c>
      <c r="BJ13" s="5"/>
      <c r="BK13" s="5" t="s">
        <v>4</v>
      </c>
      <c r="BL13" s="5"/>
      <c r="BM13" s="5">
        <v>1</v>
      </c>
      <c r="BN13" s="5">
        <v>2</v>
      </c>
      <c r="BO13" s="5">
        <v>3</v>
      </c>
      <c r="BP13" s="5">
        <v>4</v>
      </c>
      <c r="BQ13" s="5">
        <v>5</v>
      </c>
      <c r="BR13" s="5">
        <v>6</v>
      </c>
      <c r="BS13" s="5">
        <v>7</v>
      </c>
      <c r="BT13" s="5">
        <v>8</v>
      </c>
      <c r="BU13" s="5">
        <v>9</v>
      </c>
      <c r="BV13" s="5">
        <v>10</v>
      </c>
      <c r="BW13" s="5">
        <v>11</v>
      </c>
      <c r="BX13" s="5">
        <v>12</v>
      </c>
      <c r="BY13" s="5">
        <v>13</v>
      </c>
      <c r="BZ13" s="5">
        <v>14</v>
      </c>
      <c r="CA13" s="5">
        <v>15</v>
      </c>
      <c r="CB13" s="5">
        <v>16</v>
      </c>
      <c r="CC13" s="5">
        <v>17</v>
      </c>
      <c r="CD13" s="5">
        <v>18</v>
      </c>
      <c r="CE13" s="5">
        <v>19</v>
      </c>
      <c r="CF13" s="5">
        <v>20</v>
      </c>
      <c r="CG13" s="5">
        <v>21</v>
      </c>
      <c r="CH13" s="5">
        <v>22</v>
      </c>
      <c r="CI13" s="5">
        <v>23</v>
      </c>
      <c r="CJ13" s="5">
        <v>24</v>
      </c>
      <c r="CK13" s="5">
        <v>25</v>
      </c>
      <c r="CL13" s="5">
        <v>26</v>
      </c>
      <c r="CM13" s="5">
        <v>27</v>
      </c>
      <c r="CN13" s="5">
        <v>28</v>
      </c>
      <c r="CO13" s="5">
        <v>29</v>
      </c>
      <c r="CP13" s="5">
        <v>30</v>
      </c>
      <c r="CQ13" s="5">
        <v>31</v>
      </c>
      <c r="CR13" s="5">
        <v>32</v>
      </c>
      <c r="CS13" s="5">
        <v>33</v>
      </c>
      <c r="CT13" s="5">
        <v>34</v>
      </c>
      <c r="CU13" s="5">
        <v>35</v>
      </c>
      <c r="CV13" s="5">
        <v>36</v>
      </c>
      <c r="CW13" s="5">
        <v>37</v>
      </c>
      <c r="CX13" s="5">
        <v>38</v>
      </c>
      <c r="CY13" s="5">
        <v>39</v>
      </c>
      <c r="CZ13" s="5">
        <v>40</v>
      </c>
      <c r="DA13" s="5"/>
      <c r="DB13" s="5"/>
      <c r="DC13" s="5"/>
      <c r="DD13" s="5">
        <v>1</v>
      </c>
      <c r="DE13" s="5">
        <v>2</v>
      </c>
      <c r="DF13" s="5">
        <v>3</v>
      </c>
      <c r="DG13" s="5">
        <v>4</v>
      </c>
      <c r="DH13" s="5">
        <v>5</v>
      </c>
      <c r="DI13" s="5">
        <v>6</v>
      </c>
      <c r="DJ13" s="5">
        <v>7</v>
      </c>
      <c r="DK13" s="5">
        <v>8</v>
      </c>
      <c r="DL13" s="5">
        <v>9</v>
      </c>
      <c r="DM13" s="5">
        <v>10</v>
      </c>
      <c r="DN13" s="5">
        <v>11</v>
      </c>
      <c r="DO13" s="5">
        <v>12</v>
      </c>
      <c r="DP13" s="5">
        <v>13</v>
      </c>
      <c r="DQ13" s="5">
        <v>14</v>
      </c>
      <c r="DR13" s="5">
        <v>15</v>
      </c>
      <c r="DS13" s="5">
        <v>16</v>
      </c>
      <c r="DT13" s="5">
        <v>17</v>
      </c>
      <c r="DU13" s="5">
        <v>18</v>
      </c>
      <c r="DV13" s="5">
        <v>19</v>
      </c>
      <c r="DW13" s="5">
        <v>20</v>
      </c>
      <c r="DX13" s="5">
        <v>21</v>
      </c>
      <c r="DY13" s="5">
        <v>22</v>
      </c>
      <c r="DZ13" s="5">
        <v>23</v>
      </c>
      <c r="EA13" s="5">
        <v>24</v>
      </c>
      <c r="EB13" s="5">
        <v>25</v>
      </c>
      <c r="EC13" s="5">
        <v>26</v>
      </c>
      <c r="ED13" s="5">
        <v>27</v>
      </c>
      <c r="EE13" s="5">
        <v>28</v>
      </c>
      <c r="EF13" s="5">
        <v>29</v>
      </c>
      <c r="EG13" s="5">
        <v>30</v>
      </c>
      <c r="EH13" s="5">
        <v>31</v>
      </c>
      <c r="EI13" s="5">
        <v>32</v>
      </c>
      <c r="EJ13" s="5">
        <v>33</v>
      </c>
      <c r="EK13" s="5">
        <v>34</v>
      </c>
      <c r="EL13" s="5">
        <v>35</v>
      </c>
      <c r="EM13" s="5">
        <v>36</v>
      </c>
      <c r="EN13" s="5">
        <v>37</v>
      </c>
      <c r="EO13" s="5">
        <v>38</v>
      </c>
      <c r="EP13" s="5">
        <v>39</v>
      </c>
      <c r="EQ13" s="5">
        <v>40</v>
      </c>
      <c r="ER13" s="5"/>
      <c r="ES13" s="5"/>
      <c r="ET13" s="5"/>
      <c r="EU13" s="6"/>
      <c r="EV13" s="6"/>
      <c r="EW13" s="6"/>
      <c r="EX13" s="6"/>
      <c r="EY13" s="6" t="s">
        <v>13</v>
      </c>
      <c r="EZ13" s="5" t="s">
        <v>10</v>
      </c>
      <c r="FA13" s="5" t="s">
        <v>11</v>
      </c>
      <c r="FB13" s="17" t="s">
        <v>9</v>
      </c>
      <c r="FC13" s="5"/>
      <c r="FD13" s="5" t="s">
        <v>18</v>
      </c>
      <c r="FE13" s="5" t="s">
        <v>19</v>
      </c>
      <c r="FF13" s="5"/>
      <c r="FG13" s="10"/>
      <c r="FH13" s="10" t="s">
        <v>5</v>
      </c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 t="s">
        <v>6</v>
      </c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 t="s">
        <v>7</v>
      </c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 t="s">
        <v>8</v>
      </c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1"/>
      <c r="IV13" s="10"/>
    </row>
    <row r="14" spans="1:256" s="3" customFormat="1" ht="71.25" customHeight="1">
      <c r="A14" s="75">
        <v>1</v>
      </c>
      <c r="B14" s="82">
        <v>400</v>
      </c>
      <c r="C14" s="105" t="s">
        <v>78</v>
      </c>
      <c r="D14" s="43" t="s">
        <v>79</v>
      </c>
      <c r="E14" s="80" t="s">
        <v>40</v>
      </c>
      <c r="F14" s="81" t="s">
        <v>41</v>
      </c>
      <c r="G14" s="46">
        <v>2</v>
      </c>
      <c r="H14" s="58">
        <f aca="true" t="shared" si="0" ref="H14:H24">IF(AND(G14&lt;=20,G14&gt;=1),IF(G14=1,25,IF(G14=2,22,IF(G14=3,20,IF(G14=4,18,21-G14)))),0)</f>
        <v>22</v>
      </c>
      <c r="I14" s="47">
        <v>1</v>
      </c>
      <c r="J14" s="58">
        <f aca="true" t="shared" si="1" ref="J14:J24">IF(AND(I14&lt;=20,I14&gt;=1),IF(I14=1,25,IF(I14=2,22,IF(I14=3,20,IF(I14=4,18,21-I14)))),0)</f>
        <v>25</v>
      </c>
      <c r="K14" s="91">
        <v>1</v>
      </c>
      <c r="L14" s="58">
        <f aca="true" t="shared" si="2" ref="L14:L43">IF(AND(K14&lt;=20,K14&gt;=1),IF(K14=1,25,IF(K14=2,22,IF(K14=3,20,IF(K14=4,18,21-K14)))),0)</f>
        <v>25</v>
      </c>
      <c r="M14" s="47">
        <v>2</v>
      </c>
      <c r="N14" s="58">
        <f aca="true" t="shared" si="3" ref="N14:N43">IF(AND(M14&lt;=20,M14&gt;=1),IF(M14=1,25,IF(M14=2,22,IF(M14=3,20,IF(M14=4,18,21-M14)))),0)</f>
        <v>22</v>
      </c>
      <c r="O14" s="60">
        <f aca="true" t="shared" si="4" ref="O14:O43">SUM(H14,J14,L14,N14)</f>
        <v>94</v>
      </c>
      <c r="P14" s="18"/>
      <c r="Q14" s="19"/>
      <c r="R14" s="2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19"/>
      <c r="IV14" s="19"/>
    </row>
    <row r="15" spans="1:256" s="3" customFormat="1" ht="71.25" customHeight="1">
      <c r="A15" s="42">
        <v>2</v>
      </c>
      <c r="B15" s="82">
        <v>2</v>
      </c>
      <c r="C15" s="105" t="s">
        <v>76</v>
      </c>
      <c r="D15" s="43" t="s">
        <v>77</v>
      </c>
      <c r="E15" s="45" t="s">
        <v>40</v>
      </c>
      <c r="F15" s="57" t="s">
        <v>41</v>
      </c>
      <c r="G15" s="46">
        <v>3</v>
      </c>
      <c r="H15" s="58">
        <f t="shared" si="0"/>
        <v>20</v>
      </c>
      <c r="I15" s="47">
        <v>3</v>
      </c>
      <c r="J15" s="58">
        <f t="shared" si="1"/>
        <v>20</v>
      </c>
      <c r="K15" s="91">
        <v>3</v>
      </c>
      <c r="L15" s="58">
        <f t="shared" si="2"/>
        <v>20</v>
      </c>
      <c r="M15" s="47">
        <v>1</v>
      </c>
      <c r="N15" s="58">
        <f t="shared" si="3"/>
        <v>25</v>
      </c>
      <c r="O15" s="43">
        <f t="shared" si="4"/>
        <v>85</v>
      </c>
      <c r="P15" s="18"/>
      <c r="Q15" s="19"/>
      <c r="R15" s="2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19"/>
      <c r="IV15" s="19"/>
    </row>
    <row r="16" spans="1:256" s="3" customFormat="1" ht="71.25" customHeight="1">
      <c r="A16" s="75">
        <v>3</v>
      </c>
      <c r="B16" s="82">
        <v>131</v>
      </c>
      <c r="C16" s="105" t="s">
        <v>81</v>
      </c>
      <c r="D16" s="43" t="s">
        <v>79</v>
      </c>
      <c r="E16" s="45" t="s">
        <v>62</v>
      </c>
      <c r="F16" s="57" t="s">
        <v>82</v>
      </c>
      <c r="G16" s="46">
        <v>1</v>
      </c>
      <c r="H16" s="58">
        <f t="shared" si="0"/>
        <v>25</v>
      </c>
      <c r="I16" s="47">
        <v>2</v>
      </c>
      <c r="J16" s="58">
        <f t="shared" si="1"/>
        <v>22</v>
      </c>
      <c r="K16" s="91">
        <v>4</v>
      </c>
      <c r="L16" s="58">
        <f t="shared" si="2"/>
        <v>18</v>
      </c>
      <c r="M16" s="47">
        <v>4</v>
      </c>
      <c r="N16" s="58">
        <f t="shared" si="3"/>
        <v>18</v>
      </c>
      <c r="O16" s="43">
        <f t="shared" si="4"/>
        <v>83</v>
      </c>
      <c r="P16" s="18"/>
      <c r="Q16" s="19"/>
      <c r="R16" s="2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19"/>
      <c r="IV16" s="19"/>
    </row>
    <row r="17" spans="1:256" s="3" customFormat="1" ht="71.25" customHeight="1">
      <c r="A17" s="42">
        <v>4</v>
      </c>
      <c r="B17" s="82">
        <v>919</v>
      </c>
      <c r="C17" s="105" t="s">
        <v>80</v>
      </c>
      <c r="D17" s="43" t="s">
        <v>77</v>
      </c>
      <c r="E17" s="45" t="s">
        <v>40</v>
      </c>
      <c r="F17" s="57" t="s">
        <v>231</v>
      </c>
      <c r="G17" s="46">
        <v>5</v>
      </c>
      <c r="H17" s="58">
        <f t="shared" si="0"/>
        <v>16</v>
      </c>
      <c r="I17" s="47">
        <v>5</v>
      </c>
      <c r="J17" s="58">
        <f t="shared" si="1"/>
        <v>16</v>
      </c>
      <c r="K17" s="91">
        <v>2</v>
      </c>
      <c r="L17" s="58">
        <f t="shared" si="2"/>
        <v>22</v>
      </c>
      <c r="M17" s="47">
        <v>3</v>
      </c>
      <c r="N17" s="58">
        <f t="shared" si="3"/>
        <v>20</v>
      </c>
      <c r="O17" s="43">
        <f t="shared" si="4"/>
        <v>74</v>
      </c>
      <c r="P17" s="18"/>
      <c r="Q17" s="19"/>
      <c r="R17" s="2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19"/>
      <c r="IV17" s="19"/>
    </row>
    <row r="18" spans="1:256" s="3" customFormat="1" ht="71.25" customHeight="1">
      <c r="A18" s="75">
        <v>5</v>
      </c>
      <c r="B18" s="82">
        <v>6</v>
      </c>
      <c r="C18" s="105" t="s">
        <v>84</v>
      </c>
      <c r="D18" s="43">
        <v>1</v>
      </c>
      <c r="E18" s="45" t="s">
        <v>62</v>
      </c>
      <c r="F18" s="57" t="s">
        <v>85</v>
      </c>
      <c r="G18" s="46">
        <v>7</v>
      </c>
      <c r="H18" s="58">
        <f t="shared" si="0"/>
        <v>14</v>
      </c>
      <c r="I18" s="47">
        <v>7</v>
      </c>
      <c r="J18" s="58">
        <f t="shared" si="1"/>
        <v>14</v>
      </c>
      <c r="K18" s="91">
        <v>9</v>
      </c>
      <c r="L18" s="58">
        <f t="shared" si="2"/>
        <v>12</v>
      </c>
      <c r="M18" s="47">
        <v>7</v>
      </c>
      <c r="N18" s="58">
        <f t="shared" si="3"/>
        <v>14</v>
      </c>
      <c r="O18" s="43">
        <f t="shared" si="4"/>
        <v>54</v>
      </c>
      <c r="P18" s="18"/>
      <c r="Q18" s="19"/>
      <c r="R18" s="20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19"/>
      <c r="IV18" s="19"/>
    </row>
    <row r="19" spans="1:256" s="3" customFormat="1" ht="71.25" customHeight="1">
      <c r="A19" s="42">
        <v>6</v>
      </c>
      <c r="B19" s="82">
        <v>230</v>
      </c>
      <c r="C19" s="105" t="s">
        <v>248</v>
      </c>
      <c r="D19" s="43" t="s">
        <v>38</v>
      </c>
      <c r="E19" s="45" t="s">
        <v>224</v>
      </c>
      <c r="F19" s="57" t="s">
        <v>245</v>
      </c>
      <c r="G19" s="46">
        <v>9</v>
      </c>
      <c r="H19" s="58">
        <f t="shared" si="0"/>
        <v>12</v>
      </c>
      <c r="I19" s="47">
        <v>10</v>
      </c>
      <c r="J19" s="58">
        <f t="shared" si="1"/>
        <v>11</v>
      </c>
      <c r="K19" s="91">
        <v>7</v>
      </c>
      <c r="L19" s="58">
        <f t="shared" si="2"/>
        <v>14</v>
      </c>
      <c r="M19" s="47">
        <v>8</v>
      </c>
      <c r="N19" s="58">
        <f t="shared" si="3"/>
        <v>13</v>
      </c>
      <c r="O19" s="43">
        <f t="shared" si="4"/>
        <v>50</v>
      </c>
      <c r="P19" s="18"/>
      <c r="Q19" s="19"/>
      <c r="R19" s="20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19"/>
      <c r="IV19" s="19"/>
    </row>
    <row r="20" spans="1:256" s="3" customFormat="1" ht="71.25" customHeight="1">
      <c r="A20" s="75">
        <v>7</v>
      </c>
      <c r="B20" s="82">
        <v>74</v>
      </c>
      <c r="C20" s="44" t="s">
        <v>171</v>
      </c>
      <c r="D20" s="43" t="s">
        <v>38</v>
      </c>
      <c r="E20" s="45" t="s">
        <v>127</v>
      </c>
      <c r="F20" s="57" t="s">
        <v>172</v>
      </c>
      <c r="G20" s="46">
        <v>4</v>
      </c>
      <c r="H20" s="58">
        <f t="shared" si="0"/>
        <v>18</v>
      </c>
      <c r="I20" s="47">
        <v>4</v>
      </c>
      <c r="J20" s="58">
        <f t="shared" si="1"/>
        <v>18</v>
      </c>
      <c r="K20" s="91"/>
      <c r="L20" s="58">
        <f t="shared" si="2"/>
        <v>0</v>
      </c>
      <c r="M20" s="47"/>
      <c r="N20" s="58">
        <f t="shared" si="3"/>
        <v>0</v>
      </c>
      <c r="O20" s="43">
        <f t="shared" si="4"/>
        <v>36</v>
      </c>
      <c r="P20" s="18"/>
      <c r="Q20" s="19"/>
      <c r="R20" s="20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19"/>
      <c r="IV20" s="19"/>
    </row>
    <row r="21" spans="1:256" s="3" customFormat="1" ht="71.25" customHeight="1">
      <c r="A21" s="42">
        <v>8</v>
      </c>
      <c r="B21" s="82">
        <v>151</v>
      </c>
      <c r="C21" s="105" t="s">
        <v>230</v>
      </c>
      <c r="D21" s="43" t="s">
        <v>38</v>
      </c>
      <c r="E21" s="45" t="s">
        <v>62</v>
      </c>
      <c r="F21" s="57" t="s">
        <v>82</v>
      </c>
      <c r="G21" s="46"/>
      <c r="H21" s="58">
        <f t="shared" si="0"/>
        <v>0</v>
      </c>
      <c r="I21" s="47"/>
      <c r="J21" s="58">
        <f t="shared" si="1"/>
        <v>0</v>
      </c>
      <c r="K21" s="91">
        <v>5</v>
      </c>
      <c r="L21" s="58">
        <f t="shared" si="2"/>
        <v>16</v>
      </c>
      <c r="M21" s="47">
        <v>5</v>
      </c>
      <c r="N21" s="58">
        <f t="shared" si="3"/>
        <v>16</v>
      </c>
      <c r="O21" s="43">
        <f t="shared" si="4"/>
        <v>32</v>
      </c>
      <c r="P21" s="18"/>
      <c r="Q21" s="19"/>
      <c r="R21" s="20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19"/>
      <c r="IV21" s="19"/>
    </row>
    <row r="22" spans="1:256" s="3" customFormat="1" ht="71.25" customHeight="1">
      <c r="A22" s="75">
        <v>9</v>
      </c>
      <c r="B22" s="82">
        <v>17</v>
      </c>
      <c r="C22" s="105" t="s">
        <v>235</v>
      </c>
      <c r="D22" s="43" t="s">
        <v>38</v>
      </c>
      <c r="E22" s="45" t="s">
        <v>40</v>
      </c>
      <c r="F22" s="57" t="s">
        <v>41</v>
      </c>
      <c r="G22" s="46"/>
      <c r="H22" s="58">
        <f t="shared" si="0"/>
        <v>0</v>
      </c>
      <c r="I22" s="47"/>
      <c r="J22" s="58">
        <f t="shared" si="1"/>
        <v>0</v>
      </c>
      <c r="K22" s="91">
        <v>6</v>
      </c>
      <c r="L22" s="58">
        <f t="shared" si="2"/>
        <v>15</v>
      </c>
      <c r="M22" s="47">
        <v>6</v>
      </c>
      <c r="N22" s="58">
        <f t="shared" si="3"/>
        <v>15</v>
      </c>
      <c r="O22" s="43">
        <f t="shared" si="4"/>
        <v>30</v>
      </c>
      <c r="P22" s="18"/>
      <c r="Q22" s="19"/>
      <c r="R22" s="20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19"/>
      <c r="IV22" s="19"/>
    </row>
    <row r="23" spans="1:256" s="3" customFormat="1" ht="71.25" customHeight="1">
      <c r="A23" s="42">
        <v>10</v>
      </c>
      <c r="B23" s="82">
        <v>707</v>
      </c>
      <c r="C23" s="44" t="s">
        <v>126</v>
      </c>
      <c r="D23" s="43" t="s">
        <v>38</v>
      </c>
      <c r="E23" s="45" t="s">
        <v>62</v>
      </c>
      <c r="F23" s="57" t="s">
        <v>82</v>
      </c>
      <c r="G23" s="46">
        <v>6</v>
      </c>
      <c r="H23" s="58">
        <f t="shared" si="0"/>
        <v>15</v>
      </c>
      <c r="I23" s="47">
        <v>6</v>
      </c>
      <c r="J23" s="58">
        <f t="shared" si="1"/>
        <v>15</v>
      </c>
      <c r="K23" s="91"/>
      <c r="L23" s="58">
        <f t="shared" si="2"/>
        <v>0</v>
      </c>
      <c r="M23" s="47"/>
      <c r="N23" s="58">
        <f t="shared" si="3"/>
        <v>0</v>
      </c>
      <c r="O23" s="43">
        <f t="shared" si="4"/>
        <v>30</v>
      </c>
      <c r="P23" s="18"/>
      <c r="Q23" s="19"/>
      <c r="R23" s="20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19"/>
      <c r="IV23" s="19"/>
    </row>
    <row r="24" spans="1:256" s="3" customFormat="1" ht="71.25" customHeight="1">
      <c r="A24" s="75">
        <v>11</v>
      </c>
      <c r="B24" s="82">
        <v>88</v>
      </c>
      <c r="C24" s="44" t="s">
        <v>173</v>
      </c>
      <c r="D24" s="43" t="s">
        <v>38</v>
      </c>
      <c r="E24" s="45" t="s">
        <v>127</v>
      </c>
      <c r="F24" s="57" t="s">
        <v>172</v>
      </c>
      <c r="G24" s="46">
        <v>8</v>
      </c>
      <c r="H24" s="58">
        <f t="shared" si="0"/>
        <v>13</v>
      </c>
      <c r="I24" s="47">
        <v>8</v>
      </c>
      <c r="J24" s="58">
        <f t="shared" si="1"/>
        <v>13</v>
      </c>
      <c r="K24" s="91"/>
      <c r="L24" s="58">
        <f t="shared" si="2"/>
        <v>0</v>
      </c>
      <c r="M24" s="47"/>
      <c r="N24" s="58">
        <f t="shared" si="3"/>
        <v>0</v>
      </c>
      <c r="O24" s="43">
        <f t="shared" si="4"/>
        <v>26</v>
      </c>
      <c r="P24" s="18"/>
      <c r="Q24" s="19"/>
      <c r="R24" s="20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19"/>
      <c r="IV24" s="19"/>
    </row>
    <row r="25" spans="1:256" s="3" customFormat="1" ht="71.25" customHeight="1">
      <c r="A25" s="42">
        <v>12</v>
      </c>
      <c r="B25" s="82">
        <v>59</v>
      </c>
      <c r="C25" s="44" t="s">
        <v>267</v>
      </c>
      <c r="D25" s="43" t="s">
        <v>38</v>
      </c>
      <c r="E25" s="45" t="s">
        <v>268</v>
      </c>
      <c r="F25" s="57" t="s">
        <v>33</v>
      </c>
      <c r="G25" s="46"/>
      <c r="H25" s="58"/>
      <c r="I25" s="47"/>
      <c r="J25" s="58"/>
      <c r="K25" s="91">
        <v>8</v>
      </c>
      <c r="L25" s="58">
        <f t="shared" si="2"/>
        <v>13</v>
      </c>
      <c r="M25" s="47">
        <v>10</v>
      </c>
      <c r="N25" s="58">
        <f t="shared" si="3"/>
        <v>11</v>
      </c>
      <c r="O25" s="43">
        <f t="shared" si="4"/>
        <v>24</v>
      </c>
      <c r="P25" s="18"/>
      <c r="Q25" s="19"/>
      <c r="R25" s="20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19"/>
      <c r="IV25" s="19"/>
    </row>
    <row r="26" spans="1:256" s="3" customFormat="1" ht="71.25" customHeight="1">
      <c r="A26" s="75">
        <v>13</v>
      </c>
      <c r="B26" s="82">
        <v>334</v>
      </c>
      <c r="C26" s="44" t="s">
        <v>174</v>
      </c>
      <c r="D26" s="43" t="s">
        <v>38</v>
      </c>
      <c r="E26" s="45" t="s">
        <v>175</v>
      </c>
      <c r="F26" s="57" t="s">
        <v>33</v>
      </c>
      <c r="G26" s="46">
        <v>10</v>
      </c>
      <c r="H26" s="58">
        <f aca="true" t="shared" si="5" ref="H26:H32">IF(AND(G26&lt;=20,G26&gt;=1),IF(G26=1,25,IF(G26=2,22,IF(G26=3,20,IF(G26=4,18,21-G26)))),0)</f>
        <v>11</v>
      </c>
      <c r="I26" s="47">
        <v>9</v>
      </c>
      <c r="J26" s="58">
        <f aca="true" t="shared" si="6" ref="J26:J32">IF(AND(I26&lt;=20,I26&gt;=1),IF(I26=1,25,IF(I26=2,22,IF(I26=3,20,IF(I26=4,18,21-I26)))),0)</f>
        <v>12</v>
      </c>
      <c r="K26" s="91"/>
      <c r="L26" s="58">
        <f t="shared" si="2"/>
        <v>0</v>
      </c>
      <c r="M26" s="47"/>
      <c r="N26" s="58">
        <f t="shared" si="3"/>
        <v>0</v>
      </c>
      <c r="O26" s="60">
        <f t="shared" si="4"/>
        <v>23</v>
      </c>
      <c r="P26" s="18"/>
      <c r="Q26" s="19"/>
      <c r="R26" s="20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19"/>
      <c r="IV26" s="19"/>
    </row>
    <row r="27" spans="1:256" s="3" customFormat="1" ht="71.25" customHeight="1">
      <c r="A27" s="42">
        <v>14</v>
      </c>
      <c r="B27" s="82">
        <v>272</v>
      </c>
      <c r="C27" s="105" t="s">
        <v>236</v>
      </c>
      <c r="D27" s="43" t="s">
        <v>38</v>
      </c>
      <c r="E27" s="45" t="s">
        <v>57</v>
      </c>
      <c r="F27" s="57" t="s">
        <v>32</v>
      </c>
      <c r="G27" s="46"/>
      <c r="H27" s="58">
        <f t="shared" si="5"/>
        <v>0</v>
      </c>
      <c r="I27" s="47"/>
      <c r="J27" s="58">
        <f t="shared" si="6"/>
        <v>0</v>
      </c>
      <c r="K27" s="91">
        <v>10</v>
      </c>
      <c r="L27" s="58">
        <f t="shared" si="2"/>
        <v>11</v>
      </c>
      <c r="M27" s="47">
        <v>12</v>
      </c>
      <c r="N27" s="58">
        <f t="shared" si="3"/>
        <v>9</v>
      </c>
      <c r="O27" s="60">
        <f t="shared" si="4"/>
        <v>20</v>
      </c>
      <c r="P27" s="18"/>
      <c r="Q27" s="19"/>
      <c r="R27" s="20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19"/>
      <c r="IV27" s="19"/>
    </row>
    <row r="28" spans="1:256" s="3" customFormat="1" ht="71.25" customHeight="1">
      <c r="A28" s="75">
        <v>15</v>
      </c>
      <c r="B28" s="82">
        <v>303</v>
      </c>
      <c r="C28" s="105" t="s">
        <v>232</v>
      </c>
      <c r="D28" s="43">
        <v>1</v>
      </c>
      <c r="E28" s="45" t="s">
        <v>34</v>
      </c>
      <c r="F28" s="104" t="s">
        <v>285</v>
      </c>
      <c r="G28" s="46"/>
      <c r="H28" s="58">
        <f t="shared" si="5"/>
        <v>0</v>
      </c>
      <c r="I28" s="47"/>
      <c r="J28" s="58">
        <f t="shared" si="6"/>
        <v>0</v>
      </c>
      <c r="K28" s="91">
        <v>11</v>
      </c>
      <c r="L28" s="58">
        <f t="shared" si="2"/>
        <v>10</v>
      </c>
      <c r="M28" s="47">
        <v>11</v>
      </c>
      <c r="N28" s="58">
        <f t="shared" si="3"/>
        <v>10</v>
      </c>
      <c r="O28" s="43">
        <f t="shared" si="4"/>
        <v>20</v>
      </c>
      <c r="P28" s="18"/>
      <c r="Q28" s="19"/>
      <c r="R28" s="20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19"/>
      <c r="IV28" s="19"/>
    </row>
    <row r="29" spans="1:256" s="3" customFormat="1" ht="71.25" customHeight="1">
      <c r="A29" s="42">
        <v>16</v>
      </c>
      <c r="B29" s="82">
        <v>15</v>
      </c>
      <c r="C29" s="44" t="s">
        <v>177</v>
      </c>
      <c r="D29" s="43" t="s">
        <v>38</v>
      </c>
      <c r="E29" s="45" t="s">
        <v>178</v>
      </c>
      <c r="F29" s="57" t="s">
        <v>179</v>
      </c>
      <c r="G29" s="46">
        <v>11</v>
      </c>
      <c r="H29" s="58">
        <f t="shared" si="5"/>
        <v>10</v>
      </c>
      <c r="I29" s="47">
        <v>11</v>
      </c>
      <c r="J29" s="58">
        <f t="shared" si="6"/>
        <v>10</v>
      </c>
      <c r="K29" s="91"/>
      <c r="L29" s="58">
        <f t="shared" si="2"/>
        <v>0</v>
      </c>
      <c r="M29" s="47"/>
      <c r="N29" s="58">
        <f t="shared" si="3"/>
        <v>0</v>
      </c>
      <c r="O29" s="43">
        <f t="shared" si="4"/>
        <v>20</v>
      </c>
      <c r="P29" s="18"/>
      <c r="Q29" s="19"/>
      <c r="R29" s="20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19"/>
      <c r="IV29" s="19"/>
    </row>
    <row r="30" spans="1:256" s="3" customFormat="1" ht="71.25" customHeight="1">
      <c r="A30" s="75">
        <v>17</v>
      </c>
      <c r="B30" s="82">
        <v>371</v>
      </c>
      <c r="C30" s="105" t="s">
        <v>234</v>
      </c>
      <c r="D30" s="43" t="s">
        <v>38</v>
      </c>
      <c r="E30" s="45" t="s">
        <v>40</v>
      </c>
      <c r="F30" s="57" t="s">
        <v>41</v>
      </c>
      <c r="G30" s="46"/>
      <c r="H30" s="58">
        <f t="shared" si="5"/>
        <v>0</v>
      </c>
      <c r="I30" s="47"/>
      <c r="J30" s="58">
        <f t="shared" si="6"/>
        <v>0</v>
      </c>
      <c r="K30" s="91">
        <v>14</v>
      </c>
      <c r="L30" s="58">
        <f t="shared" si="2"/>
        <v>7</v>
      </c>
      <c r="M30" s="47">
        <v>9</v>
      </c>
      <c r="N30" s="58">
        <f t="shared" si="3"/>
        <v>12</v>
      </c>
      <c r="O30" s="43">
        <f t="shared" si="4"/>
        <v>19</v>
      </c>
      <c r="P30" s="18"/>
      <c r="Q30" s="19"/>
      <c r="R30" s="2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19"/>
      <c r="IV30" s="19"/>
    </row>
    <row r="31" spans="1:256" s="3" customFormat="1" ht="71.25" customHeight="1">
      <c r="A31" s="42">
        <v>18</v>
      </c>
      <c r="B31" s="82">
        <v>54</v>
      </c>
      <c r="C31" s="44" t="s">
        <v>180</v>
      </c>
      <c r="D31" s="43">
        <v>2</v>
      </c>
      <c r="E31" s="45" t="s">
        <v>181</v>
      </c>
      <c r="F31" s="57" t="s">
        <v>33</v>
      </c>
      <c r="G31" s="46">
        <v>12</v>
      </c>
      <c r="H31" s="58">
        <f t="shared" si="5"/>
        <v>9</v>
      </c>
      <c r="I31" s="47">
        <v>12</v>
      </c>
      <c r="J31" s="58">
        <f t="shared" si="6"/>
        <v>9</v>
      </c>
      <c r="K31" s="91"/>
      <c r="L31" s="58">
        <f t="shared" si="2"/>
        <v>0</v>
      </c>
      <c r="M31" s="47"/>
      <c r="N31" s="58">
        <f t="shared" si="3"/>
        <v>0</v>
      </c>
      <c r="O31" s="43">
        <f t="shared" si="4"/>
        <v>18</v>
      </c>
      <c r="P31" s="18"/>
      <c r="Q31" s="19"/>
      <c r="R31" s="20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19"/>
      <c r="IV31" s="19"/>
    </row>
    <row r="32" spans="1:256" s="3" customFormat="1" ht="71.25" customHeight="1">
      <c r="A32" s="75">
        <v>19</v>
      </c>
      <c r="B32" s="82">
        <v>10</v>
      </c>
      <c r="C32" s="105" t="s">
        <v>233</v>
      </c>
      <c r="D32" s="43" t="s">
        <v>38</v>
      </c>
      <c r="E32" s="45" t="s">
        <v>57</v>
      </c>
      <c r="F32" s="57" t="s">
        <v>32</v>
      </c>
      <c r="G32" s="46"/>
      <c r="H32" s="58">
        <f t="shared" si="5"/>
        <v>0</v>
      </c>
      <c r="I32" s="47"/>
      <c r="J32" s="58">
        <f t="shared" si="6"/>
        <v>0</v>
      </c>
      <c r="K32" s="91">
        <v>12</v>
      </c>
      <c r="L32" s="58">
        <f t="shared" si="2"/>
        <v>9</v>
      </c>
      <c r="M32" s="47">
        <v>14</v>
      </c>
      <c r="N32" s="58">
        <f t="shared" si="3"/>
        <v>7</v>
      </c>
      <c r="O32" s="43">
        <f t="shared" si="4"/>
        <v>16</v>
      </c>
      <c r="P32" s="18"/>
      <c r="Q32" s="19"/>
      <c r="R32" s="20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19"/>
      <c r="IV32" s="19"/>
    </row>
    <row r="33" spans="1:256" s="3" customFormat="1" ht="71.25" customHeight="1">
      <c r="A33" s="42">
        <v>20</v>
      </c>
      <c r="B33" s="82">
        <v>193</v>
      </c>
      <c r="C33" s="44" t="s">
        <v>262</v>
      </c>
      <c r="D33" s="43">
        <v>1</v>
      </c>
      <c r="E33" s="45" t="s">
        <v>62</v>
      </c>
      <c r="F33" s="57" t="s">
        <v>263</v>
      </c>
      <c r="G33" s="46"/>
      <c r="H33" s="58"/>
      <c r="I33" s="47"/>
      <c r="J33" s="58"/>
      <c r="K33" s="91">
        <v>15</v>
      </c>
      <c r="L33" s="58">
        <f t="shared" si="2"/>
        <v>6</v>
      </c>
      <c r="M33" s="47">
        <v>13</v>
      </c>
      <c r="N33" s="58">
        <f t="shared" si="3"/>
        <v>8</v>
      </c>
      <c r="O33" s="43">
        <f t="shared" si="4"/>
        <v>14</v>
      </c>
      <c r="P33" s="18"/>
      <c r="Q33" s="19"/>
      <c r="R33" s="20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19"/>
      <c r="IV33" s="19"/>
    </row>
    <row r="34" spans="1:256" s="3" customFormat="1" ht="71.25" customHeight="1">
      <c r="A34" s="75">
        <v>21</v>
      </c>
      <c r="B34" s="82">
        <v>181</v>
      </c>
      <c r="C34" s="105" t="s">
        <v>240</v>
      </c>
      <c r="D34" s="43" t="s">
        <v>38</v>
      </c>
      <c r="E34" s="45" t="s">
        <v>241</v>
      </c>
      <c r="F34" s="57" t="s">
        <v>222</v>
      </c>
      <c r="G34" s="46"/>
      <c r="H34" s="58">
        <f>IF(AND(G34&lt;=20,G34&gt;=1),IF(G34=1,25,IF(G34=2,22,IF(G34=3,20,IF(G34=4,18,21-G34)))),0)</f>
        <v>0</v>
      </c>
      <c r="I34" s="47"/>
      <c r="J34" s="58">
        <f>IF(AND(I34&lt;=20,I34&gt;=1),IF(I34=1,25,IF(I34=2,22,IF(I34=3,20,IF(I34=4,18,21-I34)))),0)</f>
        <v>0</v>
      </c>
      <c r="K34" s="91">
        <v>13</v>
      </c>
      <c r="L34" s="58">
        <f t="shared" si="2"/>
        <v>8</v>
      </c>
      <c r="M34" s="47">
        <v>15</v>
      </c>
      <c r="N34" s="58">
        <f t="shared" si="3"/>
        <v>6</v>
      </c>
      <c r="O34" s="43">
        <f t="shared" si="4"/>
        <v>14</v>
      </c>
      <c r="P34" s="18"/>
      <c r="Q34" s="19"/>
      <c r="R34" s="20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19"/>
      <c r="IV34" s="19"/>
    </row>
    <row r="35" spans="1:256" s="3" customFormat="1" ht="71.25" customHeight="1">
      <c r="A35" s="42">
        <v>22</v>
      </c>
      <c r="B35" s="82">
        <v>391</v>
      </c>
      <c r="C35" s="44" t="s">
        <v>182</v>
      </c>
      <c r="D35" s="43">
        <v>2</v>
      </c>
      <c r="E35" s="61" t="s">
        <v>193</v>
      </c>
      <c r="F35" s="107" t="s">
        <v>187</v>
      </c>
      <c r="G35" s="46">
        <v>15</v>
      </c>
      <c r="H35" s="58">
        <f>IF(AND(G35&lt;=20,G35&gt;=1),IF(G35=1,25,IF(G35=2,22,IF(G35=3,20,IF(G35=4,18,21-G35)))),0)</f>
        <v>6</v>
      </c>
      <c r="I35" s="47">
        <v>13</v>
      </c>
      <c r="J35" s="58">
        <f>IF(AND(I35&lt;=20,I35&gt;=1),IF(I35=1,25,IF(I35=2,22,IF(I35=3,20,IF(I35=4,18,21-I35)))),0)</f>
        <v>8</v>
      </c>
      <c r="K35" s="91"/>
      <c r="L35" s="58">
        <f t="shared" si="2"/>
        <v>0</v>
      </c>
      <c r="M35" s="47"/>
      <c r="N35" s="58">
        <f t="shared" si="3"/>
        <v>0</v>
      </c>
      <c r="O35" s="43">
        <f t="shared" si="4"/>
        <v>14</v>
      </c>
      <c r="P35" s="18"/>
      <c r="Q35" s="19"/>
      <c r="R35" s="2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19"/>
      <c r="IV35" s="19"/>
    </row>
    <row r="36" spans="1:256" s="3" customFormat="1" ht="71.25" customHeight="1">
      <c r="A36" s="75">
        <v>23</v>
      </c>
      <c r="B36" s="82">
        <v>222</v>
      </c>
      <c r="C36" s="44" t="s">
        <v>183</v>
      </c>
      <c r="D36" s="43" t="s">
        <v>31</v>
      </c>
      <c r="E36" s="45" t="s">
        <v>178</v>
      </c>
      <c r="F36" s="57" t="s">
        <v>184</v>
      </c>
      <c r="G36" s="46">
        <v>14</v>
      </c>
      <c r="H36" s="58">
        <f>IF(AND(G36&lt;=20,G36&gt;=1),IF(G36=1,25,IF(G36=2,22,IF(G36=3,20,IF(G36=4,18,21-G36)))),0)</f>
        <v>7</v>
      </c>
      <c r="I36" s="47">
        <v>14</v>
      </c>
      <c r="J36" s="58">
        <f>IF(AND(I36&lt;=20,I36&gt;=1),IF(I36=1,25,IF(I36=2,22,IF(I36=3,20,IF(I36=4,18,21-I36)))),0)</f>
        <v>7</v>
      </c>
      <c r="K36" s="91"/>
      <c r="L36" s="58">
        <f t="shared" si="2"/>
        <v>0</v>
      </c>
      <c r="M36" s="47"/>
      <c r="N36" s="58">
        <f t="shared" si="3"/>
        <v>0</v>
      </c>
      <c r="O36" s="43">
        <f t="shared" si="4"/>
        <v>14</v>
      </c>
      <c r="P36" s="18"/>
      <c r="Q36" s="19"/>
      <c r="R36" s="20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19"/>
      <c r="IV36" s="19"/>
    </row>
    <row r="37" spans="1:256" s="3" customFormat="1" ht="71.25" customHeight="1">
      <c r="A37" s="42">
        <v>24</v>
      </c>
      <c r="B37" s="82">
        <v>111</v>
      </c>
      <c r="C37" s="44" t="s">
        <v>188</v>
      </c>
      <c r="D37" s="43" t="s">
        <v>31</v>
      </c>
      <c r="E37" s="45" t="s">
        <v>178</v>
      </c>
      <c r="F37" s="57" t="s">
        <v>33</v>
      </c>
      <c r="G37" s="46">
        <v>16</v>
      </c>
      <c r="H37" s="58">
        <f>IF(AND(G37&lt;=20,G37&gt;=1),IF(G37=1,25,IF(G37=2,22,IF(G37=3,20,IF(G37=4,18,21-G37)))),0)</f>
        <v>5</v>
      </c>
      <c r="I37" s="47">
        <v>15</v>
      </c>
      <c r="J37" s="58">
        <f>IF(AND(I37&lt;=20,I37&gt;=1),IF(I37=1,25,IF(I37=2,22,IF(I37=3,20,IF(I37=4,18,21-I37)))),0)</f>
        <v>6</v>
      </c>
      <c r="K37" s="91"/>
      <c r="L37" s="58">
        <f t="shared" si="2"/>
        <v>0</v>
      </c>
      <c r="M37" s="47"/>
      <c r="N37" s="58">
        <f t="shared" si="3"/>
        <v>0</v>
      </c>
      <c r="O37" s="43">
        <f t="shared" si="4"/>
        <v>11</v>
      </c>
      <c r="P37" s="18"/>
      <c r="Q37" s="19"/>
      <c r="R37" s="20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19"/>
      <c r="IV37" s="19"/>
    </row>
    <row r="38" spans="1:256" s="3" customFormat="1" ht="71.25" customHeight="1">
      <c r="A38" s="75">
        <v>25</v>
      </c>
      <c r="B38" s="82">
        <v>68</v>
      </c>
      <c r="C38" s="44" t="s">
        <v>264</v>
      </c>
      <c r="D38" s="43" t="s">
        <v>31</v>
      </c>
      <c r="E38" s="45" t="s">
        <v>58</v>
      </c>
      <c r="F38" s="57" t="s">
        <v>35</v>
      </c>
      <c r="G38" s="46"/>
      <c r="H38" s="58"/>
      <c r="I38" s="47"/>
      <c r="J38" s="58"/>
      <c r="K38" s="91">
        <v>16</v>
      </c>
      <c r="L38" s="58">
        <f t="shared" si="2"/>
        <v>5</v>
      </c>
      <c r="M38" s="47">
        <v>16</v>
      </c>
      <c r="N38" s="58">
        <f t="shared" si="3"/>
        <v>5</v>
      </c>
      <c r="O38" s="43">
        <f t="shared" si="4"/>
        <v>10</v>
      </c>
      <c r="P38" s="18"/>
      <c r="Q38" s="19"/>
      <c r="R38" s="20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19"/>
      <c r="IV38" s="19"/>
    </row>
    <row r="39" spans="1:256" s="3" customFormat="1" ht="71.25" customHeight="1">
      <c r="A39" s="42">
        <v>26</v>
      </c>
      <c r="B39" s="82">
        <v>174</v>
      </c>
      <c r="C39" s="44" t="s">
        <v>185</v>
      </c>
      <c r="D39" s="43" t="s">
        <v>31</v>
      </c>
      <c r="E39" s="45" t="s">
        <v>167</v>
      </c>
      <c r="F39" s="57" t="s">
        <v>186</v>
      </c>
      <c r="G39" s="46">
        <v>13</v>
      </c>
      <c r="H39" s="58">
        <f>IF(AND(G39&lt;=20,G39&gt;=1),IF(G39=1,25,IF(G39=2,22,IF(G39=3,20,IF(G39=4,18,21-G39)))),0)</f>
        <v>8</v>
      </c>
      <c r="I39" s="47" t="s">
        <v>3</v>
      </c>
      <c r="J39" s="58">
        <f>IF(AND(I39&lt;=20,I39&gt;=1),IF(I39=1,25,IF(I39=2,22,IF(I39=3,20,IF(I39=4,18,21-I39)))),0)</f>
        <v>0</v>
      </c>
      <c r="K39" s="91"/>
      <c r="L39" s="58">
        <f t="shared" si="2"/>
        <v>0</v>
      </c>
      <c r="M39" s="47"/>
      <c r="N39" s="58">
        <f t="shared" si="3"/>
        <v>0</v>
      </c>
      <c r="O39" s="43">
        <f t="shared" si="4"/>
        <v>8</v>
      </c>
      <c r="P39" s="18"/>
      <c r="Q39" s="19"/>
      <c r="R39" s="20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19"/>
      <c r="IV39" s="19"/>
    </row>
    <row r="40" spans="1:256" s="3" customFormat="1" ht="71.25" customHeight="1">
      <c r="A40" s="75">
        <v>27</v>
      </c>
      <c r="B40" s="82">
        <v>90</v>
      </c>
      <c r="C40" s="105" t="s">
        <v>238</v>
      </c>
      <c r="D40" s="43" t="s">
        <v>38</v>
      </c>
      <c r="E40" s="45" t="s">
        <v>40</v>
      </c>
      <c r="F40" s="57" t="s">
        <v>41</v>
      </c>
      <c r="G40" s="46"/>
      <c r="H40" s="58">
        <f>IF(AND(G40&lt;=20,G40&gt;=1),IF(G40=1,25,IF(G40=2,22,IF(G40=3,20,IF(G40=4,18,21-G40)))),0)</f>
        <v>0</v>
      </c>
      <c r="I40" s="47"/>
      <c r="J40" s="58">
        <f>IF(AND(I40&lt;=20,I40&gt;=1),IF(I40=1,25,IF(I40=2,22,IF(I40=3,20,IF(I40=4,18,21-I40)))),0)</f>
        <v>0</v>
      </c>
      <c r="K40" s="91">
        <v>18</v>
      </c>
      <c r="L40" s="58">
        <f t="shared" si="2"/>
        <v>3</v>
      </c>
      <c r="M40" s="47">
        <v>17</v>
      </c>
      <c r="N40" s="58">
        <f t="shared" si="3"/>
        <v>4</v>
      </c>
      <c r="O40" s="43">
        <f t="shared" si="4"/>
        <v>7</v>
      </c>
      <c r="P40" s="18"/>
      <c r="Q40" s="19"/>
      <c r="R40" s="20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19"/>
      <c r="IV40" s="19"/>
    </row>
    <row r="41" spans="1:256" s="3" customFormat="1" ht="71.25" customHeight="1">
      <c r="A41" s="42">
        <v>28</v>
      </c>
      <c r="B41" s="82">
        <v>414</v>
      </c>
      <c r="C41" s="105" t="s">
        <v>237</v>
      </c>
      <c r="D41" s="43">
        <v>1</v>
      </c>
      <c r="E41" s="45" t="s">
        <v>62</v>
      </c>
      <c r="F41" s="57" t="s">
        <v>82</v>
      </c>
      <c r="G41" s="46"/>
      <c r="H41" s="58">
        <f>IF(AND(G41&lt;=20,G41&gt;=1),IF(G41=1,25,IF(G41=2,22,IF(G41=3,20,IF(G41=4,18,21-G41)))),0)</f>
        <v>0</v>
      </c>
      <c r="I41" s="47"/>
      <c r="J41" s="58">
        <f>IF(AND(I41&lt;=20,I41&gt;=1),IF(I41=1,25,IF(I41=2,22,IF(I41=3,20,IF(I41=4,18,21-I41)))),0)</f>
        <v>0</v>
      </c>
      <c r="K41" s="91">
        <v>17</v>
      </c>
      <c r="L41" s="58">
        <f t="shared" si="2"/>
        <v>4</v>
      </c>
      <c r="M41" s="47">
        <v>18</v>
      </c>
      <c r="N41" s="58">
        <f t="shared" si="3"/>
        <v>3</v>
      </c>
      <c r="O41" s="43">
        <f t="shared" si="4"/>
        <v>7</v>
      </c>
      <c r="P41" s="18"/>
      <c r="Q41" s="19"/>
      <c r="R41" s="20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19"/>
      <c r="IV41" s="19"/>
    </row>
    <row r="42" spans="1:256" s="3" customFormat="1" ht="71.25" customHeight="1">
      <c r="A42" s="75">
        <v>29</v>
      </c>
      <c r="B42" s="82">
        <v>401</v>
      </c>
      <c r="C42" s="105" t="s">
        <v>246</v>
      </c>
      <c r="D42" s="43" t="s">
        <v>31</v>
      </c>
      <c r="E42" s="45" t="s">
        <v>247</v>
      </c>
      <c r="F42" s="57" t="s">
        <v>33</v>
      </c>
      <c r="G42" s="46"/>
      <c r="H42" s="58">
        <f>IF(AND(G42&lt;=20,G42&gt;=1),IF(G42=1,25,IF(G42=2,22,IF(G42=3,20,IF(G42=4,18,21-G42)))),0)</f>
        <v>0</v>
      </c>
      <c r="I42" s="47"/>
      <c r="J42" s="58">
        <f>IF(AND(I42&lt;=20,I42&gt;=1),IF(I42=1,25,IF(I42=2,22,IF(I42=3,20,IF(I42=4,18,21-I42)))),0)</f>
        <v>0</v>
      </c>
      <c r="K42" s="91">
        <v>20</v>
      </c>
      <c r="L42" s="58">
        <f t="shared" si="2"/>
        <v>1</v>
      </c>
      <c r="M42" s="47">
        <v>19</v>
      </c>
      <c r="N42" s="58">
        <f t="shared" si="3"/>
        <v>2</v>
      </c>
      <c r="O42" s="43">
        <f t="shared" si="4"/>
        <v>3</v>
      </c>
      <c r="P42" s="18"/>
      <c r="Q42" s="19"/>
      <c r="R42" s="20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19"/>
      <c r="IV42" s="19"/>
    </row>
    <row r="43" spans="1:256" s="3" customFormat="1" ht="71.25" customHeight="1">
      <c r="A43" s="42">
        <v>30</v>
      </c>
      <c r="B43" s="82">
        <v>334</v>
      </c>
      <c r="C43" s="105" t="s">
        <v>239</v>
      </c>
      <c r="D43" s="43" t="s">
        <v>31</v>
      </c>
      <c r="E43" s="45" t="s">
        <v>83</v>
      </c>
      <c r="F43" s="57" t="s">
        <v>37</v>
      </c>
      <c r="G43" s="46"/>
      <c r="H43" s="58">
        <f>IF(AND(G43&lt;=20,G43&gt;=1),IF(G43=1,25,IF(G43=2,22,IF(G43=3,20,IF(G43=4,18,21-G43)))),0)</f>
        <v>0</v>
      </c>
      <c r="I43" s="47"/>
      <c r="J43" s="58">
        <f>IF(AND(I43&lt;=20,I43&gt;=1),IF(I43=1,25,IF(I43=2,22,IF(I43=3,20,IF(I43=4,18,21-I43)))),0)</f>
        <v>0</v>
      </c>
      <c r="K43" s="91">
        <v>19</v>
      </c>
      <c r="L43" s="58">
        <f t="shared" si="2"/>
        <v>2</v>
      </c>
      <c r="M43" s="47">
        <v>20</v>
      </c>
      <c r="N43" s="58">
        <f t="shared" si="3"/>
        <v>1</v>
      </c>
      <c r="O43" s="43">
        <f t="shared" si="4"/>
        <v>3</v>
      </c>
      <c r="P43" s="18"/>
      <c r="Q43" s="19"/>
      <c r="R43" s="2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19"/>
      <c r="IV43" s="19"/>
    </row>
    <row r="44" spans="1:256" ht="69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5"/>
      <c r="Q44" s="4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4"/>
      <c r="EB44" s="4"/>
      <c r="EC44" s="4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6"/>
      <c r="EV44" s="6"/>
      <c r="EW44" s="6"/>
      <c r="EX44" s="6"/>
      <c r="EY44" s="6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40" customFormat="1" ht="69.75" customHeight="1">
      <c r="A45" s="36"/>
      <c r="B45" s="36"/>
      <c r="C45" s="36"/>
      <c r="D45" s="36"/>
      <c r="E45" s="36"/>
      <c r="F45" s="36"/>
      <c r="G45" s="37"/>
      <c r="H45" s="38"/>
      <c r="I45" s="38"/>
      <c r="J45" s="38"/>
      <c r="K45" s="38"/>
      <c r="L45" s="38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8"/>
      <c r="DW45" s="38"/>
      <c r="DX45" s="38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9"/>
      <c r="EQ45" s="39"/>
      <c r="ER45" s="39"/>
      <c r="ES45" s="39"/>
      <c r="ET45" s="39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</row>
    <row r="46" spans="1:256" s="40" customFormat="1" ht="69.75" customHeight="1">
      <c r="A46" s="142" t="s">
        <v>46</v>
      </c>
      <c r="B46" s="142"/>
      <c r="C46" s="142"/>
      <c r="D46" s="142"/>
      <c r="E46" s="142"/>
      <c r="F46" s="142"/>
      <c r="G46" s="37"/>
      <c r="H46" s="38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8"/>
      <c r="DU46" s="38"/>
      <c r="DV46" s="38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9"/>
      <c r="EO46" s="39"/>
      <c r="EP46" s="39"/>
      <c r="EQ46" s="39"/>
      <c r="ER46" s="39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</row>
    <row r="47" spans="1:256" s="40" customFormat="1" ht="69.75" customHeight="1">
      <c r="A47" s="36"/>
      <c r="B47" s="36"/>
      <c r="C47" s="36"/>
      <c r="D47" s="36"/>
      <c r="E47" s="36"/>
      <c r="F47" s="36"/>
      <c r="G47" s="37"/>
      <c r="H47" s="38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8"/>
      <c r="DU47" s="38"/>
      <c r="DV47" s="38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9"/>
      <c r="EO47" s="39"/>
      <c r="EP47" s="39"/>
      <c r="EQ47" s="39"/>
      <c r="ER47" s="39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</row>
    <row r="48" spans="1:256" s="40" customFormat="1" ht="69.75" customHeight="1">
      <c r="A48" s="142" t="s">
        <v>45</v>
      </c>
      <c r="B48" s="142"/>
      <c r="C48" s="142"/>
      <c r="D48" s="142"/>
      <c r="E48" s="142"/>
      <c r="F48" s="142"/>
      <c r="G48" s="37"/>
      <c r="H48" s="38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8"/>
      <c r="DU48" s="38"/>
      <c r="DV48" s="38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9"/>
      <c r="EO48" s="39"/>
      <c r="EP48" s="39"/>
      <c r="EQ48" s="39"/>
      <c r="ER48" s="39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  <c r="IV48" s="37"/>
    </row>
    <row r="49" spans="1:256" s="40" customFormat="1" ht="69.75" customHeight="1">
      <c r="A49" s="36"/>
      <c r="B49" s="41"/>
      <c r="C49" s="41"/>
      <c r="D49" s="41"/>
      <c r="E49" s="41"/>
      <c r="F49" s="41"/>
      <c r="G49" s="37"/>
      <c r="H49" s="38"/>
      <c r="I49" s="38"/>
      <c r="J49" s="38"/>
      <c r="K49" s="38"/>
      <c r="L49" s="38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8"/>
      <c r="DW49" s="38"/>
      <c r="DX49" s="38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9"/>
      <c r="EQ49" s="39"/>
      <c r="ER49" s="39"/>
      <c r="ES49" s="39"/>
      <c r="ET49" s="39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</row>
    <row r="50" spans="1:256" ht="69.7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5"/>
      <c r="Q50" s="4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4"/>
      <c r="EB50" s="4"/>
      <c r="EC50" s="4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6"/>
      <c r="EV50" s="6"/>
      <c r="EW50" s="6"/>
      <c r="EX50" s="6"/>
      <c r="EY50" s="6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ht="69.7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5"/>
      <c r="Q51" s="4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4"/>
      <c r="EB51" s="4"/>
      <c r="EC51" s="4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6"/>
      <c r="EV51" s="6"/>
      <c r="EW51" s="6"/>
      <c r="EX51" s="6"/>
      <c r="EY51" s="6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ht="69.7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5"/>
      <c r="Q52" s="4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4"/>
      <c r="EB52" s="4"/>
      <c r="EC52" s="4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6"/>
      <c r="EV52" s="6"/>
      <c r="EW52" s="6"/>
      <c r="EX52" s="6"/>
      <c r="EY52" s="6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ht="69.7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5"/>
      <c r="Q53" s="4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4"/>
      <c r="EB53" s="4"/>
      <c r="EC53" s="4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6"/>
      <c r="EV53" s="6"/>
      <c r="EW53" s="6"/>
      <c r="EX53" s="6"/>
      <c r="EY53" s="6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ht="69.7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5"/>
      <c r="Q54" s="4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4"/>
      <c r="EB54" s="4"/>
      <c r="EC54" s="4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6"/>
      <c r="EV54" s="6"/>
      <c r="EW54" s="6"/>
      <c r="EX54" s="6"/>
      <c r="EY54" s="6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ht="69.7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5"/>
      <c r="Q55" s="4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4"/>
      <c r="EB55" s="4"/>
      <c r="EC55" s="4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6"/>
      <c r="EV55" s="6"/>
      <c r="EW55" s="6"/>
      <c r="EX55" s="6"/>
      <c r="EY55" s="6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ht="69.7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5"/>
      <c r="Q56" s="4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4"/>
      <c r="EB56" s="4"/>
      <c r="EC56" s="4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6"/>
      <c r="EV56" s="6"/>
      <c r="EW56" s="6"/>
      <c r="EX56" s="6"/>
      <c r="EY56" s="6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ht="69.75" customHeight="1"/>
  </sheetData>
  <sheetProtection formatCells="0" formatColumns="0" formatRows="0" insertColumns="0" insertRows="0" insertHyperlinks="0" deleteColumns="0" deleteRows="0" autoFilter="0" pivotTables="0"/>
  <mergeCells count="28">
    <mergeCell ref="A46:F46"/>
    <mergeCell ref="A48:F48"/>
    <mergeCell ref="I11:J11"/>
    <mergeCell ref="I12:I13"/>
    <mergeCell ref="J12:J13"/>
    <mergeCell ref="G11:H11"/>
    <mergeCell ref="A11:A13"/>
    <mergeCell ref="B11:B13"/>
    <mergeCell ref="C11:C13"/>
    <mergeCell ref="D11:D13"/>
    <mergeCell ref="P11:P13"/>
    <mergeCell ref="G12:G13"/>
    <mergeCell ref="H12:H13"/>
    <mergeCell ref="M12:M13"/>
    <mergeCell ref="N12:N13"/>
    <mergeCell ref="K11:L11"/>
    <mergeCell ref="K12:K13"/>
    <mergeCell ref="L12:L13"/>
    <mergeCell ref="O11:O13"/>
    <mergeCell ref="E11:E13"/>
    <mergeCell ref="F11:F13"/>
    <mergeCell ref="G10:J10"/>
    <mergeCell ref="K10:N10"/>
    <mergeCell ref="M11:N11"/>
    <mergeCell ref="A5:O5"/>
    <mergeCell ref="A7:O7"/>
    <mergeCell ref="A8:O8"/>
    <mergeCell ref="A9:O9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M14:M43 I14:I43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G14:G43">
      <formula1>1</formula1>
      <formula2>60</formula2>
    </dataValidation>
  </dataValidations>
  <printOptions horizontalCentered="1"/>
  <pageMargins left="0.6299212598425197" right="0.2362204724409449" top="0.15748031496062992" bottom="0.35433070866141736" header="0.5118110236220472" footer="0.5118110236220472"/>
  <pageSetup fitToHeight="2" horizontalDpi="600" verticalDpi="600" orientation="landscape" paperSize="9" scale="14" r:id="rId2"/>
  <rowBreaks count="1" manualBreakCount="1">
    <brk id="49" max="24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6">
    <pageSetUpPr fitToPage="1"/>
  </sheetPr>
  <dimension ref="A2:IV42"/>
  <sheetViews>
    <sheetView zoomScale="20" zoomScaleNormal="20" zoomScalePageLayoutView="75" workbookViewId="0" topLeftCell="A1">
      <selection activeCell="A10" sqref="A10:M10"/>
    </sheetView>
  </sheetViews>
  <sheetFormatPr defaultColWidth="0" defaultRowHeight="12.75"/>
  <cols>
    <col min="1" max="1" width="28.421875" style="24" customWidth="1"/>
    <col min="2" max="2" width="29.28125" style="24" customWidth="1"/>
    <col min="3" max="3" width="129.140625" style="24" customWidth="1"/>
    <col min="4" max="4" width="27.28125" style="24" customWidth="1"/>
    <col min="5" max="5" width="232.00390625" style="24" customWidth="1"/>
    <col min="6" max="6" width="255.7109375" style="24" customWidth="1"/>
    <col min="7" max="7" width="28.7109375" style="24" customWidth="1"/>
    <col min="8" max="9" width="28.421875" style="24" customWidth="1"/>
    <col min="10" max="10" width="28.57421875" style="24" customWidth="1"/>
    <col min="11" max="12" width="28.421875" style="24" customWidth="1"/>
    <col min="13" max="13" width="33.421875" style="24" customWidth="1"/>
    <col min="14" max="14" width="0.71875" style="1" hidden="1" customWidth="1"/>
    <col min="15" max="15" width="0" style="0" hidden="1" customWidth="1"/>
    <col min="16" max="16" width="7.57421875" style="1" hidden="1" customWidth="1"/>
    <col min="17" max="128" width="7.140625" style="1" hidden="1" customWidth="1"/>
    <col min="129" max="131" width="0" style="0" hidden="1" customWidth="1"/>
    <col min="132" max="145" width="8.57421875" style="1" hidden="1" customWidth="1"/>
    <col min="146" max="147" width="7.140625" style="1" hidden="1" customWidth="1"/>
    <col min="148" max="148" width="8.57421875" style="1" hidden="1" customWidth="1"/>
    <col min="149" max="149" width="8.7109375" style="2" hidden="1" customWidth="1"/>
    <col min="150" max="150" width="6.140625" style="2" hidden="1" customWidth="1"/>
    <col min="151" max="151" width="8.00390625" style="2" hidden="1" customWidth="1"/>
    <col min="152" max="152" width="3.7109375" style="2" hidden="1" customWidth="1"/>
    <col min="153" max="153" width="9.140625" style="2" hidden="1" customWidth="1"/>
    <col min="154" max="154" width="10.00390625" style="1" hidden="1" customWidth="1"/>
    <col min="155" max="155" width="8.140625" style="1" hidden="1" customWidth="1"/>
    <col min="156" max="156" width="7.57421875" style="1" hidden="1" customWidth="1"/>
    <col min="157" max="157" width="9.57421875" style="1" hidden="1" customWidth="1"/>
    <col min="158" max="158" width="5.57421875" style="1" hidden="1" customWidth="1"/>
    <col min="159" max="160" width="5.421875" style="1" hidden="1" customWidth="1"/>
    <col min="161" max="206" width="3.7109375" style="1" hidden="1" customWidth="1"/>
    <col min="207" max="207" width="7.421875" style="1" hidden="1" customWidth="1"/>
    <col min="208" max="228" width="3.7109375" style="1" hidden="1" customWidth="1"/>
    <col min="229" max="229" width="5.421875" style="1" hidden="1" customWidth="1"/>
    <col min="230" max="230" width="5.7109375" style="1" hidden="1" customWidth="1"/>
    <col min="231" max="251" width="3.7109375" style="1" hidden="1" customWidth="1"/>
    <col min="252" max="252" width="5.00390625" style="1" hidden="1" customWidth="1"/>
    <col min="253" max="253" width="5.140625" style="1" hidden="1" customWidth="1"/>
    <col min="254" max="254" width="5.00390625" style="1" hidden="1" customWidth="1"/>
    <col min="255" max="255" width="7.00390625" style="1" hidden="1" customWidth="1"/>
    <col min="256" max="16384" width="7.140625" style="1" hidden="1" customWidth="1"/>
  </cols>
  <sheetData>
    <row r="1" ht="69.75" customHeight="1"/>
    <row r="2" spans="1:256" ht="69.75" customHeight="1">
      <c r="A2" s="27"/>
      <c r="B2" s="22"/>
      <c r="C2" s="22"/>
      <c r="D2" s="22"/>
      <c r="E2" s="22"/>
      <c r="F2" s="22"/>
      <c r="G2" s="67"/>
      <c r="H2" s="4"/>
      <c r="I2" s="6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4"/>
      <c r="DS2" s="4"/>
      <c r="DT2" s="4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6"/>
      <c r="EM2" s="6"/>
      <c r="EN2" s="6"/>
      <c r="EO2" s="6"/>
      <c r="EP2" s="6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69.75" customHeight="1">
      <c r="A3" s="27"/>
      <c r="B3" s="22"/>
      <c r="C3" s="22"/>
      <c r="D3" s="22"/>
      <c r="E3" s="22"/>
      <c r="F3" s="22"/>
      <c r="G3" s="67"/>
      <c r="H3" s="4"/>
      <c r="I3" s="62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4"/>
      <c r="DS3" s="4"/>
      <c r="DT3" s="4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6"/>
      <c r="EM3" s="6"/>
      <c r="EN3" s="6"/>
      <c r="EO3" s="6"/>
      <c r="EP3" s="6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69.75" customHeight="1">
      <c r="A4" s="27"/>
      <c r="B4" s="22"/>
      <c r="C4" s="22"/>
      <c r="D4" s="22"/>
      <c r="E4" s="22"/>
      <c r="F4" s="22"/>
      <c r="G4" s="67"/>
      <c r="H4" s="4"/>
      <c r="I4" s="62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4"/>
      <c r="DS4" s="4"/>
      <c r="DT4" s="4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6"/>
      <c r="EM4" s="6"/>
      <c r="EN4" s="6"/>
      <c r="EO4" s="6"/>
      <c r="EP4" s="6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69.75" customHeight="1">
      <c r="A5" s="27"/>
      <c r="B5" s="22"/>
      <c r="C5" s="22"/>
      <c r="D5" s="22"/>
      <c r="E5" s="22"/>
      <c r="F5" s="22"/>
      <c r="G5" s="67"/>
      <c r="H5" s="4"/>
      <c r="I5" s="62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4"/>
      <c r="DS5" s="4"/>
      <c r="DT5" s="4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6"/>
      <c r="EM5" s="6"/>
      <c r="EN5" s="6"/>
      <c r="EO5" s="6"/>
      <c r="EP5" s="6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69.75" customHeight="1">
      <c r="A6" s="141" t="s">
        <v>120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4"/>
      <c r="DS6" s="4"/>
      <c r="DT6" s="4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6"/>
      <c r="EM6" s="6"/>
      <c r="EN6" s="6"/>
      <c r="EO6" s="6"/>
      <c r="EP6" s="6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69.75" customHeight="1">
      <c r="A7" s="78"/>
      <c r="B7" s="78"/>
      <c r="C7" s="78"/>
      <c r="D7" s="78"/>
      <c r="E7" s="78"/>
      <c r="F7" s="78"/>
      <c r="G7" s="77"/>
      <c r="H7" s="4"/>
      <c r="I7" s="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4"/>
      <c r="DS7" s="4"/>
      <c r="DT7" s="4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6"/>
      <c r="EM7" s="6"/>
      <c r="EN7" s="6"/>
      <c r="EO7" s="6"/>
      <c r="EP7" s="6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69.75" customHeight="1">
      <c r="A8" s="141" t="s">
        <v>29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4"/>
      <c r="DS8" s="4"/>
      <c r="DT8" s="4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6"/>
      <c r="EM8" s="6"/>
      <c r="EN8" s="6"/>
      <c r="EO8" s="6"/>
      <c r="EP8" s="6"/>
      <c r="EQ8" s="5"/>
      <c r="ER8" s="5"/>
      <c r="ES8" s="5"/>
      <c r="ET8" s="5"/>
      <c r="EU8" s="5"/>
      <c r="EV8" s="5"/>
      <c r="EW8" s="5"/>
      <c r="EX8" s="8"/>
      <c r="EY8" s="8"/>
      <c r="EZ8" s="8"/>
      <c r="FA8" s="9"/>
      <c r="FB8" s="9"/>
      <c r="FC8" s="9"/>
      <c r="FD8" s="9"/>
      <c r="FE8" s="10"/>
      <c r="FF8" s="10"/>
      <c r="FG8" s="10"/>
      <c r="FH8" s="10"/>
      <c r="FI8" s="10"/>
      <c r="FJ8" s="10" t="s">
        <v>14</v>
      </c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5"/>
      <c r="IQ8" s="5"/>
      <c r="IR8" s="5"/>
      <c r="IS8" s="5"/>
      <c r="IT8" s="5"/>
      <c r="IU8" s="5"/>
      <c r="IV8" s="5"/>
    </row>
    <row r="9" spans="1:256" s="32" customFormat="1" ht="69.75" customHeight="1">
      <c r="A9" s="139" t="s">
        <v>56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30"/>
      <c r="DS9" s="30"/>
      <c r="DT9" s="30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31"/>
      <c r="EM9" s="31"/>
      <c r="EN9" s="31"/>
      <c r="EO9" s="31"/>
      <c r="EP9" s="31"/>
      <c r="EQ9" s="29"/>
      <c r="ER9" s="29"/>
      <c r="ES9" s="29"/>
      <c r="ET9" s="29"/>
      <c r="EU9" s="29"/>
      <c r="EV9" s="29"/>
      <c r="EW9" s="29"/>
      <c r="EX9" s="33"/>
      <c r="EY9" s="33" t="s">
        <v>5</v>
      </c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 t="s">
        <v>6</v>
      </c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 t="s">
        <v>7</v>
      </c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 t="s">
        <v>8</v>
      </c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4"/>
      <c r="IM9" s="33"/>
      <c r="IN9" s="33"/>
      <c r="IO9" s="33"/>
      <c r="IP9" s="29"/>
      <c r="IQ9" s="29"/>
      <c r="IR9" s="29"/>
      <c r="IS9" s="29"/>
      <c r="IT9" s="29"/>
      <c r="IU9" s="29"/>
      <c r="IV9" s="29"/>
    </row>
    <row r="10" spans="1:256" ht="69.75" customHeight="1" thickBot="1">
      <c r="A10" s="177" t="s">
        <v>55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2"/>
      <c r="O10" s="4"/>
      <c r="P10" s="13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4"/>
      <c r="DZ10" s="4"/>
      <c r="EA10" s="4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6"/>
      <c r="ET10" s="6"/>
      <c r="EU10" s="6"/>
      <c r="EV10" s="6"/>
      <c r="EW10" s="6"/>
      <c r="EX10" s="5"/>
      <c r="EY10" s="5"/>
      <c r="EZ10" s="5"/>
      <c r="FA10" s="5"/>
      <c r="FB10" s="5"/>
      <c r="FC10" s="5"/>
      <c r="FD10" s="5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1"/>
      <c r="IT10" s="10"/>
      <c r="IU10" s="10"/>
      <c r="IV10" s="14"/>
    </row>
    <row r="11" spans="1:256" ht="72" customHeight="1" thickBot="1">
      <c r="A11" s="131" t="s">
        <v>20</v>
      </c>
      <c r="B11" s="133" t="s">
        <v>47</v>
      </c>
      <c r="C11" s="133" t="s">
        <v>0</v>
      </c>
      <c r="D11" s="131" t="s">
        <v>24</v>
      </c>
      <c r="E11" s="131" t="s">
        <v>22</v>
      </c>
      <c r="F11" s="131" t="s">
        <v>23</v>
      </c>
      <c r="G11" s="136" t="s">
        <v>1</v>
      </c>
      <c r="H11" s="137"/>
      <c r="I11" s="138"/>
      <c r="J11" s="136" t="s">
        <v>2</v>
      </c>
      <c r="K11" s="137"/>
      <c r="L11" s="138"/>
      <c r="M11" s="129" t="s">
        <v>25</v>
      </c>
      <c r="N11" s="143" t="s">
        <v>12</v>
      </c>
      <c r="O11" s="4"/>
      <c r="P11" s="1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4"/>
      <c r="DZ11" s="4"/>
      <c r="EA11" s="4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6"/>
      <c r="ET11" s="6"/>
      <c r="EU11" s="6"/>
      <c r="EV11" s="6"/>
      <c r="EW11" s="6"/>
      <c r="EX11" s="5"/>
      <c r="EY11" s="5"/>
      <c r="EZ11" s="5"/>
      <c r="FA11" s="6"/>
      <c r="FB11" s="5"/>
      <c r="FC11" s="5"/>
      <c r="FD11" s="5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1"/>
      <c r="IT11" s="10"/>
      <c r="IU11" s="10"/>
      <c r="IV11" s="10"/>
    </row>
    <row r="12" spans="1:256" ht="39.75" customHeight="1">
      <c r="A12" s="132"/>
      <c r="B12" s="134"/>
      <c r="C12" s="134"/>
      <c r="D12" s="132"/>
      <c r="E12" s="132"/>
      <c r="F12" s="154"/>
      <c r="G12" s="150" t="s">
        <v>9</v>
      </c>
      <c r="H12" s="167" t="s">
        <v>21</v>
      </c>
      <c r="I12" s="155" t="s">
        <v>26</v>
      </c>
      <c r="J12" s="150" t="s">
        <v>9</v>
      </c>
      <c r="K12" s="167" t="s">
        <v>21</v>
      </c>
      <c r="L12" s="155" t="s">
        <v>26</v>
      </c>
      <c r="M12" s="130"/>
      <c r="N12" s="144"/>
      <c r="O12" s="4"/>
      <c r="P12" s="15"/>
      <c r="Q12" s="5"/>
      <c r="R12" s="5" t="s">
        <v>5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 t="s">
        <v>6</v>
      </c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 t="s">
        <v>7</v>
      </c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 t="s">
        <v>8</v>
      </c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4"/>
      <c r="DZ12" s="4"/>
      <c r="EA12" s="4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6"/>
      <c r="ET12" s="6">
        <v>1</v>
      </c>
      <c r="EU12" s="6">
        <v>2</v>
      </c>
      <c r="EV12" s="6"/>
      <c r="EW12" s="6"/>
      <c r="EX12" s="5"/>
      <c r="EY12" s="5"/>
      <c r="EZ12" s="5"/>
      <c r="FA12" s="5"/>
      <c r="FB12" s="5"/>
      <c r="FC12" s="5"/>
      <c r="FD12" s="5"/>
      <c r="FE12" s="8"/>
      <c r="FF12" s="8"/>
      <c r="FG12" s="8"/>
      <c r="FH12" s="9"/>
      <c r="FI12" s="9"/>
      <c r="FJ12" s="9"/>
      <c r="FK12" s="9"/>
      <c r="FL12" s="10"/>
      <c r="FM12" s="10"/>
      <c r="FN12" s="10"/>
      <c r="FO12" s="10"/>
      <c r="FP12" s="10"/>
      <c r="FQ12" s="10" t="s">
        <v>14</v>
      </c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129" customHeight="1" thickBot="1">
      <c r="A13" s="132"/>
      <c r="B13" s="178"/>
      <c r="C13" s="178"/>
      <c r="D13" s="132"/>
      <c r="E13" s="132"/>
      <c r="F13" s="154"/>
      <c r="G13" s="151"/>
      <c r="H13" s="179"/>
      <c r="I13" s="156"/>
      <c r="J13" s="151"/>
      <c r="K13" s="179"/>
      <c r="L13" s="190"/>
      <c r="M13" s="130"/>
      <c r="N13" s="145"/>
      <c r="O13" s="4"/>
      <c r="P13" s="16"/>
      <c r="Q13" s="5">
        <v>1</v>
      </c>
      <c r="R13" s="5">
        <v>2</v>
      </c>
      <c r="S13" s="5">
        <v>3</v>
      </c>
      <c r="T13" s="5">
        <v>4</v>
      </c>
      <c r="U13" s="5">
        <v>5</v>
      </c>
      <c r="V13" s="5">
        <v>6</v>
      </c>
      <c r="W13" s="5">
        <v>7</v>
      </c>
      <c r="X13" s="5">
        <v>8</v>
      </c>
      <c r="Y13" s="5">
        <v>9</v>
      </c>
      <c r="Z13" s="5">
        <v>10</v>
      </c>
      <c r="AA13" s="5">
        <v>11</v>
      </c>
      <c r="AB13" s="5">
        <v>12</v>
      </c>
      <c r="AC13" s="5">
        <v>13</v>
      </c>
      <c r="AD13" s="5">
        <v>14</v>
      </c>
      <c r="AE13" s="5">
        <v>15</v>
      </c>
      <c r="AF13" s="5">
        <v>16</v>
      </c>
      <c r="AG13" s="5">
        <v>17</v>
      </c>
      <c r="AH13" s="5">
        <v>18</v>
      </c>
      <c r="AI13" s="5">
        <v>19</v>
      </c>
      <c r="AJ13" s="5">
        <v>20</v>
      </c>
      <c r="AK13" s="5">
        <v>21</v>
      </c>
      <c r="AL13" s="5" t="s">
        <v>3</v>
      </c>
      <c r="AM13" s="5"/>
      <c r="AN13" s="5">
        <v>1</v>
      </c>
      <c r="AO13" s="5">
        <v>2</v>
      </c>
      <c r="AP13" s="5">
        <v>3</v>
      </c>
      <c r="AQ13" s="5">
        <v>4</v>
      </c>
      <c r="AR13" s="5">
        <v>5</v>
      </c>
      <c r="AS13" s="5">
        <v>6</v>
      </c>
      <c r="AT13" s="5">
        <v>7</v>
      </c>
      <c r="AU13" s="5">
        <v>8</v>
      </c>
      <c r="AV13" s="5">
        <v>9</v>
      </c>
      <c r="AW13" s="5">
        <v>10</v>
      </c>
      <c r="AX13" s="5">
        <v>11</v>
      </c>
      <c r="AY13" s="5">
        <v>12</v>
      </c>
      <c r="AZ13" s="5">
        <v>13</v>
      </c>
      <c r="BA13" s="5">
        <v>14</v>
      </c>
      <c r="BB13" s="5">
        <v>15</v>
      </c>
      <c r="BC13" s="5">
        <v>16</v>
      </c>
      <c r="BD13" s="5">
        <v>17</v>
      </c>
      <c r="BE13" s="5">
        <v>18</v>
      </c>
      <c r="BF13" s="5">
        <v>19</v>
      </c>
      <c r="BG13" s="5">
        <v>20</v>
      </c>
      <c r="BH13" s="5"/>
      <c r="BI13" s="5" t="s">
        <v>4</v>
      </c>
      <c r="BJ13" s="5"/>
      <c r="BK13" s="5">
        <v>1</v>
      </c>
      <c r="BL13" s="5">
        <v>2</v>
      </c>
      <c r="BM13" s="5">
        <v>3</v>
      </c>
      <c r="BN13" s="5">
        <v>4</v>
      </c>
      <c r="BO13" s="5">
        <v>5</v>
      </c>
      <c r="BP13" s="5">
        <v>6</v>
      </c>
      <c r="BQ13" s="5">
        <v>7</v>
      </c>
      <c r="BR13" s="5">
        <v>8</v>
      </c>
      <c r="BS13" s="5">
        <v>9</v>
      </c>
      <c r="BT13" s="5">
        <v>10</v>
      </c>
      <c r="BU13" s="5">
        <v>11</v>
      </c>
      <c r="BV13" s="5">
        <v>12</v>
      </c>
      <c r="BW13" s="5">
        <v>13</v>
      </c>
      <c r="BX13" s="5">
        <v>14</v>
      </c>
      <c r="BY13" s="5">
        <v>15</v>
      </c>
      <c r="BZ13" s="5">
        <v>16</v>
      </c>
      <c r="CA13" s="5">
        <v>17</v>
      </c>
      <c r="CB13" s="5">
        <v>18</v>
      </c>
      <c r="CC13" s="5">
        <v>19</v>
      </c>
      <c r="CD13" s="5">
        <v>20</v>
      </c>
      <c r="CE13" s="5">
        <v>21</v>
      </c>
      <c r="CF13" s="5">
        <v>22</v>
      </c>
      <c r="CG13" s="5">
        <v>23</v>
      </c>
      <c r="CH13" s="5">
        <v>24</v>
      </c>
      <c r="CI13" s="5">
        <v>25</v>
      </c>
      <c r="CJ13" s="5">
        <v>26</v>
      </c>
      <c r="CK13" s="5">
        <v>27</v>
      </c>
      <c r="CL13" s="5">
        <v>28</v>
      </c>
      <c r="CM13" s="5">
        <v>29</v>
      </c>
      <c r="CN13" s="5">
        <v>30</v>
      </c>
      <c r="CO13" s="5">
        <v>31</v>
      </c>
      <c r="CP13" s="5">
        <v>32</v>
      </c>
      <c r="CQ13" s="5">
        <v>33</v>
      </c>
      <c r="CR13" s="5">
        <v>34</v>
      </c>
      <c r="CS13" s="5">
        <v>35</v>
      </c>
      <c r="CT13" s="5">
        <v>36</v>
      </c>
      <c r="CU13" s="5">
        <v>37</v>
      </c>
      <c r="CV13" s="5">
        <v>38</v>
      </c>
      <c r="CW13" s="5">
        <v>39</v>
      </c>
      <c r="CX13" s="5">
        <v>40</v>
      </c>
      <c r="CY13" s="5"/>
      <c r="CZ13" s="5"/>
      <c r="DA13" s="5"/>
      <c r="DB13" s="5">
        <v>1</v>
      </c>
      <c r="DC13" s="5">
        <v>2</v>
      </c>
      <c r="DD13" s="5">
        <v>3</v>
      </c>
      <c r="DE13" s="5">
        <v>4</v>
      </c>
      <c r="DF13" s="5">
        <v>5</v>
      </c>
      <c r="DG13" s="5">
        <v>6</v>
      </c>
      <c r="DH13" s="5">
        <v>7</v>
      </c>
      <c r="DI13" s="5">
        <v>8</v>
      </c>
      <c r="DJ13" s="5">
        <v>9</v>
      </c>
      <c r="DK13" s="5">
        <v>10</v>
      </c>
      <c r="DL13" s="5">
        <v>11</v>
      </c>
      <c r="DM13" s="5">
        <v>12</v>
      </c>
      <c r="DN13" s="5">
        <v>13</v>
      </c>
      <c r="DO13" s="5">
        <v>14</v>
      </c>
      <c r="DP13" s="5">
        <v>15</v>
      </c>
      <c r="DQ13" s="5">
        <v>16</v>
      </c>
      <c r="DR13" s="5">
        <v>17</v>
      </c>
      <c r="DS13" s="5">
        <v>18</v>
      </c>
      <c r="DT13" s="5">
        <v>19</v>
      </c>
      <c r="DU13" s="5">
        <v>20</v>
      </c>
      <c r="DV13" s="5">
        <v>21</v>
      </c>
      <c r="DW13" s="5">
        <v>22</v>
      </c>
      <c r="DX13" s="5">
        <v>23</v>
      </c>
      <c r="DY13" s="5">
        <v>24</v>
      </c>
      <c r="DZ13" s="5">
        <v>25</v>
      </c>
      <c r="EA13" s="5">
        <v>26</v>
      </c>
      <c r="EB13" s="5">
        <v>27</v>
      </c>
      <c r="EC13" s="5">
        <v>28</v>
      </c>
      <c r="ED13" s="5">
        <v>29</v>
      </c>
      <c r="EE13" s="5">
        <v>30</v>
      </c>
      <c r="EF13" s="5">
        <v>31</v>
      </c>
      <c r="EG13" s="5">
        <v>32</v>
      </c>
      <c r="EH13" s="5">
        <v>33</v>
      </c>
      <c r="EI13" s="5">
        <v>34</v>
      </c>
      <c r="EJ13" s="5">
        <v>35</v>
      </c>
      <c r="EK13" s="5">
        <v>36</v>
      </c>
      <c r="EL13" s="5">
        <v>37</v>
      </c>
      <c r="EM13" s="5">
        <v>38</v>
      </c>
      <c r="EN13" s="5">
        <v>39</v>
      </c>
      <c r="EO13" s="5">
        <v>40</v>
      </c>
      <c r="EP13" s="5"/>
      <c r="EQ13" s="5"/>
      <c r="ER13" s="5"/>
      <c r="ES13" s="6"/>
      <c r="ET13" s="6"/>
      <c r="EU13" s="6"/>
      <c r="EV13" s="6"/>
      <c r="EW13" s="6" t="s">
        <v>13</v>
      </c>
      <c r="EX13" s="5" t="s">
        <v>10</v>
      </c>
      <c r="EY13" s="5" t="s">
        <v>11</v>
      </c>
      <c r="EZ13" s="17" t="s">
        <v>9</v>
      </c>
      <c r="FA13" s="5"/>
      <c r="FB13" s="5" t="s">
        <v>18</v>
      </c>
      <c r="FC13" s="5" t="s">
        <v>19</v>
      </c>
      <c r="FD13" s="5"/>
      <c r="FE13" s="10"/>
      <c r="FF13" s="10" t="s">
        <v>5</v>
      </c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 t="s">
        <v>6</v>
      </c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 t="s">
        <v>7</v>
      </c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 t="s">
        <v>8</v>
      </c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1"/>
      <c r="IT13" s="10"/>
      <c r="IU13" s="10"/>
      <c r="IV13" s="10"/>
    </row>
    <row r="14" spans="1:256" s="3" customFormat="1" ht="70.5">
      <c r="A14" s="42">
        <v>1</v>
      </c>
      <c r="B14" s="82">
        <v>444</v>
      </c>
      <c r="C14" s="105" t="s">
        <v>89</v>
      </c>
      <c r="D14" s="43" t="s">
        <v>79</v>
      </c>
      <c r="E14" s="61" t="s">
        <v>40</v>
      </c>
      <c r="F14" s="57" t="s">
        <v>41</v>
      </c>
      <c r="G14" s="76">
        <v>1</v>
      </c>
      <c r="H14" s="58">
        <f aca="true" t="shared" si="0" ref="H14:H29">IF(AND(G14&lt;=20,G14&gt;=1),IF(G14=1,25,IF(G14=2,22,IF(G14=3,20,IF(G14=4,18,21-G14)))),0)</f>
        <v>25</v>
      </c>
      <c r="I14" s="59">
        <f aca="true" t="shared" si="1" ref="I14:I29">IF(AND(G14&lt;=40,G14&gt;=1),IF(G14=1,45,IF(G14=2,42,IF(G14=3,40,IF(G14=4,38,41-G14)))),0)</f>
        <v>45</v>
      </c>
      <c r="J14" s="66">
        <v>2</v>
      </c>
      <c r="K14" s="58">
        <f aca="true" t="shared" si="2" ref="K14:K29">IF(AND(J14&lt;=20,J14&gt;=1),IF(J14=1,25,IF(J14=2,22,IF(J14=3,20,IF(J14=4,18,21-J14)))),0)</f>
        <v>22</v>
      </c>
      <c r="L14" s="59">
        <f aca="true" t="shared" si="3" ref="L14:L29">IF(AND(J14&lt;=40,J14&gt;=1),IF(J14=1,45,IF(J14=2,42,IF(J14=3,40,IF(J14=4,38,41-J14)))),0)</f>
        <v>42</v>
      </c>
      <c r="M14" s="43">
        <f aca="true" t="shared" si="4" ref="M14:M29">H14+K14</f>
        <v>47</v>
      </c>
      <c r="N14" s="18"/>
      <c r="O14" s="19"/>
      <c r="P14" s="20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19"/>
      <c r="IT14" s="19"/>
      <c r="IU14" s="19"/>
      <c r="IV14" s="19"/>
    </row>
    <row r="15" spans="1:256" s="3" customFormat="1" ht="70.5">
      <c r="A15" s="42">
        <v>2</v>
      </c>
      <c r="B15" s="82">
        <v>717</v>
      </c>
      <c r="C15" s="105" t="s">
        <v>88</v>
      </c>
      <c r="D15" s="43" t="s">
        <v>79</v>
      </c>
      <c r="E15" s="45" t="s">
        <v>40</v>
      </c>
      <c r="F15" s="57" t="s">
        <v>41</v>
      </c>
      <c r="G15" s="76">
        <v>3</v>
      </c>
      <c r="H15" s="58">
        <f t="shared" si="0"/>
        <v>20</v>
      </c>
      <c r="I15" s="59">
        <f t="shared" si="1"/>
        <v>40</v>
      </c>
      <c r="J15" s="66">
        <v>1</v>
      </c>
      <c r="K15" s="58">
        <f t="shared" si="2"/>
        <v>25</v>
      </c>
      <c r="L15" s="59">
        <f t="shared" si="3"/>
        <v>45</v>
      </c>
      <c r="M15" s="43">
        <f t="shared" si="4"/>
        <v>45</v>
      </c>
      <c r="N15" s="18"/>
      <c r="O15" s="19"/>
      <c r="P15" s="20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19"/>
      <c r="IT15" s="19"/>
      <c r="IU15" s="19"/>
      <c r="IV15" s="19"/>
    </row>
    <row r="16" spans="1:256" s="3" customFormat="1" ht="70.5">
      <c r="A16" s="42">
        <v>3</v>
      </c>
      <c r="B16" s="82">
        <v>20</v>
      </c>
      <c r="C16" s="105" t="s">
        <v>91</v>
      </c>
      <c r="D16" s="43" t="s">
        <v>38</v>
      </c>
      <c r="E16" s="61" t="s">
        <v>36</v>
      </c>
      <c r="F16" s="103" t="s">
        <v>92</v>
      </c>
      <c r="G16" s="76">
        <v>2</v>
      </c>
      <c r="H16" s="58">
        <f t="shared" si="0"/>
        <v>22</v>
      </c>
      <c r="I16" s="59">
        <f t="shared" si="1"/>
        <v>42</v>
      </c>
      <c r="J16" s="66">
        <v>4</v>
      </c>
      <c r="K16" s="58">
        <f t="shared" si="2"/>
        <v>18</v>
      </c>
      <c r="L16" s="59">
        <f t="shared" si="3"/>
        <v>38</v>
      </c>
      <c r="M16" s="43">
        <f t="shared" si="4"/>
        <v>40</v>
      </c>
      <c r="N16" s="18"/>
      <c r="O16" s="19"/>
      <c r="P16" s="20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19"/>
      <c r="IT16" s="19"/>
      <c r="IU16" s="19"/>
      <c r="IV16" s="19"/>
    </row>
    <row r="17" spans="1:256" s="3" customFormat="1" ht="70.5">
      <c r="A17" s="42">
        <v>4</v>
      </c>
      <c r="B17" s="82">
        <v>108</v>
      </c>
      <c r="C17" s="105" t="s">
        <v>90</v>
      </c>
      <c r="D17" s="43" t="s">
        <v>79</v>
      </c>
      <c r="E17" s="61" t="s">
        <v>40</v>
      </c>
      <c r="F17" s="104" t="s">
        <v>41</v>
      </c>
      <c r="G17" s="76">
        <v>4</v>
      </c>
      <c r="H17" s="58">
        <f t="shared" si="0"/>
        <v>18</v>
      </c>
      <c r="I17" s="59">
        <f t="shared" si="1"/>
        <v>38</v>
      </c>
      <c r="J17" s="66">
        <v>3</v>
      </c>
      <c r="K17" s="58">
        <f t="shared" si="2"/>
        <v>20</v>
      </c>
      <c r="L17" s="59">
        <f t="shared" si="3"/>
        <v>40</v>
      </c>
      <c r="M17" s="43">
        <f t="shared" si="4"/>
        <v>38</v>
      </c>
      <c r="N17" s="18"/>
      <c r="O17" s="19"/>
      <c r="P17" s="20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19"/>
      <c r="IT17" s="19"/>
      <c r="IU17" s="19"/>
      <c r="IV17" s="19"/>
    </row>
    <row r="18" spans="1:256" s="3" customFormat="1" ht="70.5">
      <c r="A18" s="42">
        <v>5</v>
      </c>
      <c r="B18" s="82">
        <v>9</v>
      </c>
      <c r="C18" s="105" t="s">
        <v>93</v>
      </c>
      <c r="D18" s="43" t="s">
        <v>38</v>
      </c>
      <c r="E18" s="61" t="s">
        <v>36</v>
      </c>
      <c r="F18" s="104" t="s">
        <v>92</v>
      </c>
      <c r="G18" s="76">
        <v>5</v>
      </c>
      <c r="H18" s="58">
        <f t="shared" si="0"/>
        <v>16</v>
      </c>
      <c r="I18" s="59">
        <f t="shared" si="1"/>
        <v>36</v>
      </c>
      <c r="J18" s="66">
        <v>6</v>
      </c>
      <c r="K18" s="58">
        <f t="shared" si="2"/>
        <v>15</v>
      </c>
      <c r="L18" s="59">
        <f t="shared" si="3"/>
        <v>35</v>
      </c>
      <c r="M18" s="43">
        <f t="shared" si="4"/>
        <v>31</v>
      </c>
      <c r="N18" s="18"/>
      <c r="O18" s="19"/>
      <c r="P18" s="20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19"/>
      <c r="IT18" s="19"/>
      <c r="IU18" s="19"/>
      <c r="IV18" s="19"/>
    </row>
    <row r="19" spans="1:256" s="3" customFormat="1" ht="70.5">
      <c r="A19" s="42">
        <v>6</v>
      </c>
      <c r="B19" s="82">
        <v>19</v>
      </c>
      <c r="C19" s="105" t="s">
        <v>105</v>
      </c>
      <c r="D19" s="43" t="s">
        <v>79</v>
      </c>
      <c r="E19" s="61" t="s">
        <v>40</v>
      </c>
      <c r="F19" s="104" t="s">
        <v>41</v>
      </c>
      <c r="G19" s="76">
        <v>6</v>
      </c>
      <c r="H19" s="58">
        <f t="shared" si="0"/>
        <v>15</v>
      </c>
      <c r="I19" s="59">
        <f t="shared" si="1"/>
        <v>35</v>
      </c>
      <c r="J19" s="66">
        <v>8</v>
      </c>
      <c r="K19" s="58">
        <f t="shared" si="2"/>
        <v>13</v>
      </c>
      <c r="L19" s="59">
        <f t="shared" si="3"/>
        <v>33</v>
      </c>
      <c r="M19" s="43">
        <f t="shared" si="4"/>
        <v>28</v>
      </c>
      <c r="N19" s="18"/>
      <c r="O19" s="19"/>
      <c r="P19" s="20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19"/>
      <c r="IT19" s="19"/>
      <c r="IU19" s="19"/>
      <c r="IV19" s="19"/>
    </row>
    <row r="20" spans="1:256" s="3" customFormat="1" ht="70.5">
      <c r="A20" s="42">
        <v>7</v>
      </c>
      <c r="B20" s="82">
        <v>99</v>
      </c>
      <c r="C20" s="105" t="s">
        <v>94</v>
      </c>
      <c r="D20" s="43" t="s">
        <v>79</v>
      </c>
      <c r="E20" s="61" t="s">
        <v>36</v>
      </c>
      <c r="F20" s="104" t="s">
        <v>95</v>
      </c>
      <c r="G20" s="76">
        <v>7</v>
      </c>
      <c r="H20" s="58">
        <f t="shared" si="0"/>
        <v>14</v>
      </c>
      <c r="I20" s="59">
        <f t="shared" si="1"/>
        <v>34</v>
      </c>
      <c r="J20" s="66">
        <v>7</v>
      </c>
      <c r="K20" s="58">
        <f t="shared" si="2"/>
        <v>14</v>
      </c>
      <c r="L20" s="59">
        <f t="shared" si="3"/>
        <v>34</v>
      </c>
      <c r="M20" s="43">
        <f t="shared" si="4"/>
        <v>28</v>
      </c>
      <c r="N20" s="18"/>
      <c r="O20" s="19"/>
      <c r="P20" s="20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19"/>
      <c r="IT20" s="19"/>
      <c r="IU20" s="19"/>
      <c r="IV20" s="19"/>
    </row>
    <row r="21" spans="1:256" s="3" customFormat="1" ht="70.5">
      <c r="A21" s="42">
        <v>8</v>
      </c>
      <c r="B21" s="82">
        <v>432</v>
      </c>
      <c r="C21" s="105" t="s">
        <v>99</v>
      </c>
      <c r="D21" s="43">
        <v>1</v>
      </c>
      <c r="E21" s="61" t="s">
        <v>34</v>
      </c>
      <c r="F21" s="104" t="s">
        <v>100</v>
      </c>
      <c r="G21" s="76">
        <v>8</v>
      </c>
      <c r="H21" s="58">
        <f t="shared" si="0"/>
        <v>13</v>
      </c>
      <c r="I21" s="59">
        <f t="shared" si="1"/>
        <v>33</v>
      </c>
      <c r="J21" s="66">
        <v>10</v>
      </c>
      <c r="K21" s="58">
        <f t="shared" si="2"/>
        <v>11</v>
      </c>
      <c r="L21" s="59">
        <f t="shared" si="3"/>
        <v>31</v>
      </c>
      <c r="M21" s="43">
        <f t="shared" si="4"/>
        <v>24</v>
      </c>
      <c r="N21" s="18"/>
      <c r="O21" s="19"/>
      <c r="P21" s="20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19"/>
      <c r="IT21" s="19"/>
      <c r="IU21" s="19"/>
      <c r="IV21" s="19"/>
    </row>
    <row r="22" spans="1:256" s="3" customFormat="1" ht="70.5">
      <c r="A22" s="42">
        <v>9</v>
      </c>
      <c r="B22" s="82">
        <v>67</v>
      </c>
      <c r="C22" s="105" t="s">
        <v>97</v>
      </c>
      <c r="D22" s="43" t="s">
        <v>38</v>
      </c>
      <c r="E22" s="61" t="s">
        <v>58</v>
      </c>
      <c r="F22" s="104" t="s">
        <v>98</v>
      </c>
      <c r="G22" s="76">
        <v>9</v>
      </c>
      <c r="H22" s="58">
        <f t="shared" si="0"/>
        <v>12</v>
      </c>
      <c r="I22" s="59">
        <f t="shared" si="1"/>
        <v>32</v>
      </c>
      <c r="J22" s="66">
        <v>9</v>
      </c>
      <c r="K22" s="58">
        <f t="shared" si="2"/>
        <v>12</v>
      </c>
      <c r="L22" s="59">
        <f t="shared" si="3"/>
        <v>32</v>
      </c>
      <c r="M22" s="43">
        <f t="shared" si="4"/>
        <v>24</v>
      </c>
      <c r="N22" s="18"/>
      <c r="O22" s="19"/>
      <c r="P22" s="20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19"/>
      <c r="IT22" s="19"/>
      <c r="IU22" s="19"/>
      <c r="IV22" s="19"/>
    </row>
    <row r="23" spans="1:256" s="3" customFormat="1" ht="70.5">
      <c r="A23" s="42">
        <v>10</v>
      </c>
      <c r="B23" s="82">
        <v>377</v>
      </c>
      <c r="C23" s="105" t="s">
        <v>96</v>
      </c>
      <c r="D23" s="43" t="s">
        <v>38</v>
      </c>
      <c r="E23" s="61" t="s">
        <v>34</v>
      </c>
      <c r="F23" s="104" t="s">
        <v>285</v>
      </c>
      <c r="G23" s="76">
        <v>15</v>
      </c>
      <c r="H23" s="58">
        <f t="shared" si="0"/>
        <v>6</v>
      </c>
      <c r="I23" s="59">
        <f t="shared" si="1"/>
        <v>26</v>
      </c>
      <c r="J23" s="66">
        <v>5</v>
      </c>
      <c r="K23" s="58">
        <f t="shared" si="2"/>
        <v>16</v>
      </c>
      <c r="L23" s="59">
        <f t="shared" si="3"/>
        <v>36</v>
      </c>
      <c r="M23" s="43">
        <f t="shared" si="4"/>
        <v>22</v>
      </c>
      <c r="N23" s="18"/>
      <c r="O23" s="19"/>
      <c r="P23" s="20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19"/>
      <c r="IT23" s="19"/>
      <c r="IU23" s="19"/>
      <c r="IV23" s="19"/>
    </row>
    <row r="24" spans="1:256" s="3" customFormat="1" ht="70.5">
      <c r="A24" s="42">
        <v>11</v>
      </c>
      <c r="B24" s="82">
        <v>447</v>
      </c>
      <c r="C24" s="44" t="s">
        <v>269</v>
      </c>
      <c r="D24" s="43" t="s">
        <v>38</v>
      </c>
      <c r="E24" s="61" t="s">
        <v>42</v>
      </c>
      <c r="F24" s="104" t="s">
        <v>33</v>
      </c>
      <c r="G24" s="76">
        <v>10</v>
      </c>
      <c r="H24" s="58">
        <f t="shared" si="0"/>
        <v>11</v>
      </c>
      <c r="I24" s="59">
        <f t="shared" si="1"/>
        <v>31</v>
      </c>
      <c r="J24" s="66">
        <v>11</v>
      </c>
      <c r="K24" s="58">
        <f t="shared" si="2"/>
        <v>10</v>
      </c>
      <c r="L24" s="59">
        <f t="shared" si="3"/>
        <v>30</v>
      </c>
      <c r="M24" s="43">
        <f t="shared" si="4"/>
        <v>21</v>
      </c>
      <c r="N24" s="18"/>
      <c r="O24" s="19"/>
      <c r="P24" s="20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19"/>
      <c r="IT24" s="19"/>
      <c r="IU24" s="19"/>
      <c r="IV24" s="19"/>
    </row>
    <row r="25" spans="1:256" s="3" customFormat="1" ht="70.5">
      <c r="A25" s="42">
        <v>12</v>
      </c>
      <c r="B25" s="82">
        <v>61</v>
      </c>
      <c r="C25" s="105" t="s">
        <v>101</v>
      </c>
      <c r="D25" s="43">
        <v>1</v>
      </c>
      <c r="E25" s="61" t="s">
        <v>58</v>
      </c>
      <c r="F25" s="104" t="s">
        <v>102</v>
      </c>
      <c r="G25" s="76">
        <v>11</v>
      </c>
      <c r="H25" s="58">
        <f t="shared" si="0"/>
        <v>10</v>
      </c>
      <c r="I25" s="59">
        <f t="shared" si="1"/>
        <v>30</v>
      </c>
      <c r="J25" s="66">
        <v>13</v>
      </c>
      <c r="K25" s="58">
        <f t="shared" si="2"/>
        <v>8</v>
      </c>
      <c r="L25" s="59">
        <f t="shared" si="3"/>
        <v>28</v>
      </c>
      <c r="M25" s="43">
        <f t="shared" si="4"/>
        <v>18</v>
      </c>
      <c r="N25" s="18"/>
      <c r="O25" s="19"/>
      <c r="P25" s="20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19"/>
      <c r="IT25" s="19"/>
      <c r="IU25" s="19"/>
      <c r="IV25" s="19"/>
    </row>
    <row r="26" spans="1:256" s="3" customFormat="1" ht="70.5">
      <c r="A26" s="42">
        <v>13</v>
      </c>
      <c r="B26" s="82">
        <v>150</v>
      </c>
      <c r="C26" s="105" t="s">
        <v>103</v>
      </c>
      <c r="D26" s="43">
        <v>1</v>
      </c>
      <c r="E26" s="61" t="s">
        <v>34</v>
      </c>
      <c r="F26" s="104" t="s">
        <v>285</v>
      </c>
      <c r="G26" s="76">
        <v>12</v>
      </c>
      <c r="H26" s="58">
        <f t="shared" si="0"/>
        <v>9</v>
      </c>
      <c r="I26" s="59">
        <f t="shared" si="1"/>
        <v>29</v>
      </c>
      <c r="J26" s="66">
        <v>12</v>
      </c>
      <c r="K26" s="58">
        <f t="shared" si="2"/>
        <v>9</v>
      </c>
      <c r="L26" s="59">
        <f t="shared" si="3"/>
        <v>29</v>
      </c>
      <c r="M26" s="43">
        <f t="shared" si="4"/>
        <v>18</v>
      </c>
      <c r="N26" s="18"/>
      <c r="O26" s="19"/>
      <c r="P26" s="20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19"/>
      <c r="IT26" s="19"/>
      <c r="IU26" s="19"/>
      <c r="IV26" s="19"/>
    </row>
    <row r="27" spans="1:256" s="3" customFormat="1" ht="70.5">
      <c r="A27" s="42">
        <v>14</v>
      </c>
      <c r="B27" s="82">
        <v>232</v>
      </c>
      <c r="C27" s="105" t="s">
        <v>249</v>
      </c>
      <c r="D27" s="43">
        <v>1</v>
      </c>
      <c r="E27" s="61" t="s">
        <v>250</v>
      </c>
      <c r="F27" s="104" t="s">
        <v>222</v>
      </c>
      <c r="G27" s="76">
        <v>16</v>
      </c>
      <c r="H27" s="58">
        <f t="shared" si="0"/>
        <v>5</v>
      </c>
      <c r="I27" s="59">
        <f t="shared" si="1"/>
        <v>25</v>
      </c>
      <c r="J27" s="66">
        <v>14</v>
      </c>
      <c r="K27" s="58">
        <f t="shared" si="2"/>
        <v>7</v>
      </c>
      <c r="L27" s="59">
        <f t="shared" si="3"/>
        <v>27</v>
      </c>
      <c r="M27" s="43">
        <f t="shared" si="4"/>
        <v>12</v>
      </c>
      <c r="N27" s="18"/>
      <c r="O27" s="19"/>
      <c r="P27" s="20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19"/>
      <c r="IT27" s="19"/>
      <c r="IU27" s="19"/>
      <c r="IV27" s="19"/>
    </row>
    <row r="28" spans="1:256" s="3" customFormat="1" ht="70.5">
      <c r="A28" s="42">
        <v>15</v>
      </c>
      <c r="B28" s="82">
        <v>111</v>
      </c>
      <c r="C28" s="105" t="s">
        <v>104</v>
      </c>
      <c r="D28" s="43" t="s">
        <v>31</v>
      </c>
      <c r="E28" s="61" t="s">
        <v>58</v>
      </c>
      <c r="F28" s="104" t="s">
        <v>33</v>
      </c>
      <c r="G28" s="76">
        <v>13</v>
      </c>
      <c r="H28" s="58">
        <f t="shared" si="0"/>
        <v>8</v>
      </c>
      <c r="I28" s="59">
        <f t="shared" si="1"/>
        <v>28</v>
      </c>
      <c r="J28" s="66" t="s">
        <v>3</v>
      </c>
      <c r="K28" s="58">
        <f t="shared" si="2"/>
        <v>0</v>
      </c>
      <c r="L28" s="59">
        <f t="shared" si="3"/>
        <v>0</v>
      </c>
      <c r="M28" s="43">
        <f t="shared" si="4"/>
        <v>8</v>
      </c>
      <c r="N28" s="18"/>
      <c r="O28" s="19"/>
      <c r="P28" s="20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19"/>
      <c r="IT28" s="19"/>
      <c r="IU28" s="19"/>
      <c r="IV28" s="19"/>
    </row>
    <row r="29" spans="1:256" s="3" customFormat="1" ht="70.5">
      <c r="A29" s="42">
        <v>16</v>
      </c>
      <c r="B29" s="82">
        <v>51</v>
      </c>
      <c r="C29" s="105" t="s">
        <v>106</v>
      </c>
      <c r="D29" s="43">
        <v>1</v>
      </c>
      <c r="E29" s="61" t="s">
        <v>107</v>
      </c>
      <c r="F29" s="104" t="s">
        <v>33</v>
      </c>
      <c r="G29" s="76">
        <v>14</v>
      </c>
      <c r="H29" s="58">
        <f t="shared" si="0"/>
        <v>7</v>
      </c>
      <c r="I29" s="59">
        <f t="shared" si="1"/>
        <v>27</v>
      </c>
      <c r="J29" s="66" t="s">
        <v>3</v>
      </c>
      <c r="K29" s="58">
        <f t="shared" si="2"/>
        <v>0</v>
      </c>
      <c r="L29" s="59">
        <f t="shared" si="3"/>
        <v>0</v>
      </c>
      <c r="M29" s="43">
        <f t="shared" si="4"/>
        <v>7</v>
      </c>
      <c r="N29" s="18"/>
      <c r="O29" s="19"/>
      <c r="P29" s="20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19"/>
      <c r="IT29" s="19"/>
      <c r="IU29" s="19"/>
      <c r="IV29" s="19"/>
    </row>
    <row r="30" spans="1:256" ht="69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>
        <v>1</v>
      </c>
      <c r="K30" s="26"/>
      <c r="L30" s="26"/>
      <c r="M30" s="26"/>
      <c r="N30" s="5"/>
      <c r="O30" s="4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4"/>
      <c r="DZ30" s="4"/>
      <c r="EA30" s="4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6"/>
      <c r="ET30" s="6"/>
      <c r="EU30" s="6"/>
      <c r="EV30" s="6"/>
      <c r="EW30" s="6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40" customFormat="1" ht="69.75" customHeight="1">
      <c r="A31" s="36"/>
      <c r="B31" s="36"/>
      <c r="C31" s="36"/>
      <c r="D31" s="36"/>
      <c r="E31" s="36"/>
      <c r="F31" s="36"/>
      <c r="G31" s="37"/>
      <c r="H31" s="38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8"/>
      <c r="DS31" s="38"/>
      <c r="DT31" s="38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9"/>
      <c r="EM31" s="39"/>
      <c r="EN31" s="39"/>
      <c r="EO31" s="39"/>
      <c r="EP31" s="39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256" s="40" customFormat="1" ht="69.75" customHeight="1">
      <c r="A32" s="142" t="s">
        <v>46</v>
      </c>
      <c r="B32" s="142"/>
      <c r="C32" s="142"/>
      <c r="D32" s="142"/>
      <c r="E32" s="142"/>
      <c r="F32" s="142"/>
      <c r="G32" s="37"/>
      <c r="H32" s="38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8"/>
      <c r="DS32" s="38"/>
      <c r="DT32" s="38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9"/>
      <c r="EM32" s="39"/>
      <c r="EN32" s="39"/>
      <c r="EO32" s="39"/>
      <c r="EP32" s="39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</row>
    <row r="33" spans="1:256" s="40" customFormat="1" ht="69.75" customHeight="1">
      <c r="A33" s="36"/>
      <c r="B33" s="36"/>
      <c r="C33" s="36"/>
      <c r="D33" s="36"/>
      <c r="E33" s="36"/>
      <c r="F33" s="36"/>
      <c r="G33" s="37"/>
      <c r="H33" s="38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8"/>
      <c r="DS33" s="38"/>
      <c r="DT33" s="38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9"/>
      <c r="EM33" s="39"/>
      <c r="EN33" s="39"/>
      <c r="EO33" s="39"/>
      <c r="EP33" s="39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</row>
    <row r="34" spans="1:256" s="40" customFormat="1" ht="69.75" customHeight="1">
      <c r="A34" s="142" t="s">
        <v>45</v>
      </c>
      <c r="B34" s="142"/>
      <c r="C34" s="142"/>
      <c r="D34" s="142"/>
      <c r="E34" s="142"/>
      <c r="F34" s="142"/>
      <c r="G34" s="37"/>
      <c r="H34" s="38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8"/>
      <c r="DS34" s="38"/>
      <c r="DT34" s="38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9"/>
      <c r="EM34" s="39"/>
      <c r="EN34" s="39"/>
      <c r="EO34" s="39"/>
      <c r="EP34" s="39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</row>
    <row r="35" spans="1:256" s="40" customFormat="1" ht="69.75" customHeight="1">
      <c r="A35" s="36"/>
      <c r="B35" s="41"/>
      <c r="C35" s="41"/>
      <c r="D35" s="41"/>
      <c r="E35" s="41"/>
      <c r="F35" s="41"/>
      <c r="G35" s="37"/>
      <c r="H35" s="38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8"/>
      <c r="DS35" s="38"/>
      <c r="DT35" s="38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9"/>
      <c r="EM35" s="39"/>
      <c r="EN35" s="39"/>
      <c r="EO35" s="39"/>
      <c r="EP35" s="39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</row>
    <row r="36" spans="1:256" ht="69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5"/>
      <c r="O36" s="4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4"/>
      <c r="DZ36" s="4"/>
      <c r="EA36" s="4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6"/>
      <c r="ET36" s="6"/>
      <c r="EU36" s="6"/>
      <c r="EV36" s="6"/>
      <c r="EW36" s="6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69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5"/>
      <c r="O37" s="4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4"/>
      <c r="DZ37" s="4"/>
      <c r="EA37" s="4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6"/>
      <c r="ET37" s="6"/>
      <c r="EU37" s="6"/>
      <c r="EV37" s="6"/>
      <c r="EW37" s="6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69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5"/>
      <c r="O38" s="4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4"/>
      <c r="DZ38" s="4"/>
      <c r="EA38" s="4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6"/>
      <c r="ET38" s="6"/>
      <c r="EU38" s="6"/>
      <c r="EV38" s="6"/>
      <c r="EW38" s="6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69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5"/>
      <c r="O39" s="4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4"/>
      <c r="DZ39" s="4"/>
      <c r="EA39" s="4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6"/>
      <c r="ET39" s="6"/>
      <c r="EU39" s="6"/>
      <c r="EV39" s="6"/>
      <c r="EW39" s="6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69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5"/>
      <c r="O40" s="4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4"/>
      <c r="DZ40" s="4"/>
      <c r="EA40" s="4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6"/>
      <c r="ET40" s="6"/>
      <c r="EU40" s="6"/>
      <c r="EV40" s="6"/>
      <c r="EW40" s="6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ht="69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5"/>
      <c r="O41" s="4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4"/>
      <c r="DZ41" s="4"/>
      <c r="EA41" s="4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6"/>
      <c r="ET41" s="6"/>
      <c r="EU41" s="6"/>
      <c r="EV41" s="6"/>
      <c r="EW41" s="6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69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5"/>
      <c r="O42" s="4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4"/>
      <c r="DZ42" s="4"/>
      <c r="EA42" s="4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6"/>
      <c r="ET42" s="6"/>
      <c r="EU42" s="6"/>
      <c r="EV42" s="6"/>
      <c r="EW42" s="6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ht="69.75" customHeight="1"/>
    <row r="44" ht="69.75" customHeight="1"/>
    <row r="45" ht="69.75" customHeight="1"/>
    <row r="46" ht="69.75" customHeight="1"/>
    <row r="47" ht="69.75" customHeight="1"/>
  </sheetData>
  <sheetProtection formatCells="0" formatColumns="0" formatRows="0" insertColumns="0" insertRows="0" insertHyperlinks="0" deleteColumns="0" deleteRows="0" autoFilter="0" pivotTables="0"/>
  <mergeCells count="22">
    <mergeCell ref="L12:L13"/>
    <mergeCell ref="G11:I11"/>
    <mergeCell ref="D11:D13"/>
    <mergeCell ref="E11:E13"/>
    <mergeCell ref="A32:F32"/>
    <mergeCell ref="A34:F34"/>
    <mergeCell ref="N11:N13"/>
    <mergeCell ref="G12:G13"/>
    <mergeCell ref="H12:H13"/>
    <mergeCell ref="I12:I13"/>
    <mergeCell ref="J12:J13"/>
    <mergeCell ref="K12:K13"/>
    <mergeCell ref="A8:M8"/>
    <mergeCell ref="A6:M6"/>
    <mergeCell ref="A9:M9"/>
    <mergeCell ref="F11:F13"/>
    <mergeCell ref="A10:M10"/>
    <mergeCell ref="A11:A13"/>
    <mergeCell ref="B11:B13"/>
    <mergeCell ref="J11:L11"/>
    <mergeCell ref="M11:M13"/>
    <mergeCell ref="C11:C13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G14:G29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4:J29">
      <formula1>1</formula1>
      <formula2>60</formula2>
    </dataValidation>
  </dataValidations>
  <printOptions horizontalCentered="1"/>
  <pageMargins left="0.6299212598425197" right="0.2362204724409449" top="0.15748031496062992" bottom="0.35433070866141736" header="0.5118110236220472" footer="0.5118110236220472"/>
  <pageSetup fitToHeight="2" fitToWidth="1" horizontalDpi="600" verticalDpi="600" orientation="landscape" paperSize="9" scale="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5">
    <pageSetUpPr fitToPage="1"/>
  </sheetPr>
  <dimension ref="A1:IV51"/>
  <sheetViews>
    <sheetView tabSelected="1" zoomScale="20" zoomScaleNormal="20" zoomScaleSheetLayoutView="10" zoomScalePageLayoutView="75" workbookViewId="0" topLeftCell="A1">
      <selection activeCell="A9" sqref="A9:O9"/>
    </sheetView>
  </sheetViews>
  <sheetFormatPr defaultColWidth="0" defaultRowHeight="12.75"/>
  <cols>
    <col min="1" max="1" width="28.421875" style="24" customWidth="1"/>
    <col min="2" max="2" width="29.28125" style="24" customWidth="1"/>
    <col min="3" max="3" width="112.7109375" style="24" customWidth="1"/>
    <col min="4" max="4" width="32.28125" style="24" customWidth="1"/>
    <col min="5" max="5" width="207.00390625" style="24" customWidth="1"/>
    <col min="6" max="6" width="216.57421875" style="24" bestFit="1" customWidth="1"/>
    <col min="7" max="7" width="28.7109375" style="24" customWidth="1"/>
    <col min="8" max="12" width="28.421875" style="24" customWidth="1"/>
    <col min="13" max="13" width="28.57421875" style="24" customWidth="1"/>
    <col min="14" max="14" width="28.421875" style="24" customWidth="1"/>
    <col min="15" max="15" width="44.140625" style="24" customWidth="1"/>
    <col min="16" max="16" width="0.71875" style="1" hidden="1" customWidth="1"/>
    <col min="17" max="17" width="0" style="0" hidden="1" customWidth="1"/>
    <col min="18" max="18" width="7.57421875" style="1" hidden="1" customWidth="1"/>
    <col min="19" max="130" width="7.140625" style="1" hidden="1" customWidth="1"/>
    <col min="131" max="133" width="0" style="0" hidden="1" customWidth="1"/>
    <col min="134" max="147" width="8.57421875" style="1" hidden="1" customWidth="1"/>
    <col min="148" max="149" width="7.140625" style="1" hidden="1" customWidth="1"/>
    <col min="150" max="150" width="8.57421875" style="1" hidden="1" customWidth="1"/>
    <col min="151" max="151" width="8.7109375" style="2" hidden="1" customWidth="1"/>
    <col min="152" max="152" width="6.140625" style="2" hidden="1" customWidth="1"/>
    <col min="153" max="153" width="8.00390625" style="2" hidden="1" customWidth="1"/>
    <col min="154" max="154" width="3.7109375" style="2" hidden="1" customWidth="1"/>
    <col min="155" max="155" width="9.140625" style="2" hidden="1" customWidth="1"/>
    <col min="156" max="156" width="10.00390625" style="1" hidden="1" customWidth="1"/>
    <col min="157" max="157" width="8.140625" style="1" hidden="1" customWidth="1"/>
    <col min="158" max="158" width="7.57421875" style="1" hidden="1" customWidth="1"/>
    <col min="159" max="159" width="9.57421875" style="1" hidden="1" customWidth="1"/>
    <col min="160" max="160" width="5.57421875" style="1" hidden="1" customWidth="1"/>
    <col min="161" max="162" width="5.421875" style="1" hidden="1" customWidth="1"/>
    <col min="163" max="208" width="3.7109375" style="1" hidden="1" customWidth="1"/>
    <col min="209" max="209" width="7.421875" style="1" hidden="1" customWidth="1"/>
    <col min="210" max="230" width="3.7109375" style="1" hidden="1" customWidth="1"/>
    <col min="231" max="231" width="5.421875" style="1" hidden="1" customWidth="1"/>
    <col min="232" max="232" width="5.7109375" style="1" hidden="1" customWidth="1"/>
    <col min="233" max="253" width="3.7109375" style="1" hidden="1" customWidth="1"/>
    <col min="254" max="254" width="5.00390625" style="1" hidden="1" customWidth="1"/>
    <col min="255" max="255" width="5.140625" style="1" hidden="1" customWidth="1"/>
    <col min="256" max="16384" width="5.00390625" style="1" hidden="1" customWidth="1"/>
  </cols>
  <sheetData>
    <row r="1" spans="1:256" ht="69.75" customHeight="1">
      <c r="A1" s="27"/>
      <c r="B1" s="22"/>
      <c r="C1" s="22"/>
      <c r="D1" s="22"/>
      <c r="E1" s="22"/>
      <c r="F1" s="22"/>
      <c r="G1" s="67"/>
      <c r="H1" s="4"/>
      <c r="I1" s="4"/>
      <c r="J1" s="4"/>
      <c r="K1" s="4"/>
      <c r="L1" s="4"/>
      <c r="M1" s="62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4"/>
      <c r="DW1" s="4"/>
      <c r="DX1" s="4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6"/>
      <c r="EQ1" s="6"/>
      <c r="ER1" s="6"/>
      <c r="ES1" s="6"/>
      <c r="ET1" s="6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69.75" customHeight="1">
      <c r="A2" s="27"/>
      <c r="B2" s="22"/>
      <c r="C2" s="22"/>
      <c r="D2" s="22"/>
      <c r="E2" s="22"/>
      <c r="F2" s="22"/>
      <c r="G2" s="67"/>
      <c r="H2" s="4"/>
      <c r="I2" s="4"/>
      <c r="J2" s="4"/>
      <c r="K2" s="4"/>
      <c r="L2" s="4"/>
      <c r="M2" s="62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4"/>
      <c r="DW2" s="4"/>
      <c r="DX2" s="4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6"/>
      <c r="EQ2" s="6"/>
      <c r="ER2" s="6"/>
      <c r="ES2" s="6"/>
      <c r="ET2" s="6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69.75" customHeight="1">
      <c r="A3" s="27"/>
      <c r="B3" s="22"/>
      <c r="C3" s="22"/>
      <c r="D3" s="22"/>
      <c r="E3" s="22"/>
      <c r="F3" s="22"/>
      <c r="G3" s="67"/>
      <c r="H3" s="4"/>
      <c r="I3" s="4"/>
      <c r="J3" s="4"/>
      <c r="K3" s="4"/>
      <c r="L3" s="4"/>
      <c r="M3" s="6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4"/>
      <c r="DW3" s="4"/>
      <c r="DX3" s="4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6"/>
      <c r="EQ3" s="6"/>
      <c r="ER3" s="6"/>
      <c r="ES3" s="6"/>
      <c r="ET3" s="6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69.75" customHeight="1">
      <c r="A4" s="27"/>
      <c r="B4" s="22"/>
      <c r="C4" s="22"/>
      <c r="D4" s="22"/>
      <c r="E4" s="22"/>
      <c r="F4" s="22"/>
      <c r="G4" s="67"/>
      <c r="H4" s="4"/>
      <c r="I4" s="4"/>
      <c r="J4" s="4"/>
      <c r="K4" s="4"/>
      <c r="L4" s="4"/>
      <c r="M4" s="6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4"/>
      <c r="DW4" s="4"/>
      <c r="DX4" s="4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6"/>
      <c r="EQ4" s="6"/>
      <c r="ER4" s="6"/>
      <c r="ES4" s="6"/>
      <c r="ET4" s="6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69.75" customHeight="1">
      <c r="A5" s="141" t="s">
        <v>118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4"/>
      <c r="DW5" s="4"/>
      <c r="DX5" s="4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6"/>
      <c r="EQ5" s="6"/>
      <c r="ER5" s="6"/>
      <c r="ES5" s="6"/>
      <c r="ET5" s="6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69.7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4"/>
      <c r="DW6" s="4"/>
      <c r="DX6" s="4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6"/>
      <c r="EQ6" s="6"/>
      <c r="ER6" s="6"/>
      <c r="ES6" s="6"/>
      <c r="ET6" s="6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69.75" customHeight="1">
      <c r="A7" s="141" t="s">
        <v>86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4"/>
      <c r="DW7" s="4"/>
      <c r="DX7" s="4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6"/>
      <c r="EQ7" s="6"/>
      <c r="ER7" s="6"/>
      <c r="ES7" s="6"/>
      <c r="ET7" s="6"/>
      <c r="EU7" s="5"/>
      <c r="EV7" s="5"/>
      <c r="EW7" s="5"/>
      <c r="EX7" s="5"/>
      <c r="EY7" s="5"/>
      <c r="EZ7" s="5"/>
      <c r="FA7" s="5"/>
      <c r="FB7" s="8"/>
      <c r="FC7" s="8"/>
      <c r="FD7" s="8"/>
      <c r="FE7" s="9"/>
      <c r="FF7" s="9"/>
      <c r="FG7" s="9"/>
      <c r="FH7" s="9"/>
      <c r="FI7" s="10"/>
      <c r="FJ7" s="10"/>
      <c r="FK7" s="10"/>
      <c r="FL7" s="10"/>
      <c r="FM7" s="10"/>
      <c r="FN7" s="10" t="s">
        <v>14</v>
      </c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5"/>
      <c r="IU7" s="5"/>
      <c r="IV7" s="5"/>
    </row>
    <row r="8" spans="1:256" s="32" customFormat="1" ht="69.75" customHeight="1">
      <c r="A8" s="139" t="s">
        <v>50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30"/>
      <c r="DW8" s="30"/>
      <c r="DX8" s="30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31"/>
      <c r="EQ8" s="31"/>
      <c r="ER8" s="31"/>
      <c r="ES8" s="31"/>
      <c r="ET8" s="31"/>
      <c r="EU8" s="29"/>
      <c r="EV8" s="29"/>
      <c r="EW8" s="29"/>
      <c r="EX8" s="29"/>
      <c r="EY8" s="29"/>
      <c r="EZ8" s="29"/>
      <c r="FA8" s="29"/>
      <c r="FB8" s="33"/>
      <c r="FC8" s="33" t="s">
        <v>5</v>
      </c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 t="s">
        <v>6</v>
      </c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 t="s">
        <v>7</v>
      </c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 t="s">
        <v>8</v>
      </c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4"/>
      <c r="IQ8" s="33"/>
      <c r="IR8" s="33"/>
      <c r="IS8" s="33"/>
      <c r="IT8" s="29"/>
      <c r="IU8" s="29"/>
      <c r="IV8" s="29"/>
    </row>
    <row r="9" spans="1:256" ht="69.75" customHeight="1">
      <c r="A9" s="183" t="s">
        <v>87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2"/>
      <c r="Q9" s="4"/>
      <c r="R9" s="13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4"/>
      <c r="EB9" s="4"/>
      <c r="EC9" s="4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6"/>
      <c r="EV9" s="6"/>
      <c r="EW9" s="6"/>
      <c r="EX9" s="6"/>
      <c r="EY9" s="6"/>
      <c r="EZ9" s="5"/>
      <c r="FA9" s="5"/>
      <c r="FB9" s="5"/>
      <c r="FC9" s="5"/>
      <c r="FD9" s="5"/>
      <c r="FE9" s="5"/>
      <c r="FF9" s="5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1"/>
      <c r="IV9" s="10"/>
    </row>
    <row r="10" spans="1:256" ht="69.75" customHeight="1" thickBot="1">
      <c r="A10" s="101"/>
      <c r="B10" s="101"/>
      <c r="C10" s="101"/>
      <c r="D10" s="101"/>
      <c r="E10" s="101"/>
      <c r="F10" s="100"/>
      <c r="G10" s="160" t="s">
        <v>123</v>
      </c>
      <c r="H10" s="161"/>
      <c r="I10" s="161"/>
      <c r="J10" s="162"/>
      <c r="K10" s="160" t="s">
        <v>108</v>
      </c>
      <c r="L10" s="163"/>
      <c r="M10" s="163"/>
      <c r="N10" s="164"/>
      <c r="O10" s="100"/>
      <c r="P10" s="12"/>
      <c r="Q10" s="4"/>
      <c r="R10" s="13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4"/>
      <c r="EB10" s="4"/>
      <c r="EC10" s="4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6"/>
      <c r="EV10" s="6"/>
      <c r="EW10" s="6"/>
      <c r="EX10" s="6"/>
      <c r="EY10" s="6"/>
      <c r="EZ10" s="5"/>
      <c r="FA10" s="5"/>
      <c r="FB10" s="5"/>
      <c r="FC10" s="5"/>
      <c r="FD10" s="5"/>
      <c r="FE10" s="5"/>
      <c r="FF10" s="5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1"/>
      <c r="IV10" s="10"/>
    </row>
    <row r="11" spans="1:256" ht="72" customHeight="1" thickBot="1">
      <c r="A11" s="152" t="s">
        <v>20</v>
      </c>
      <c r="B11" s="152" t="s">
        <v>53</v>
      </c>
      <c r="C11" s="152" t="s">
        <v>0</v>
      </c>
      <c r="D11" s="152" t="s">
        <v>24</v>
      </c>
      <c r="E11" s="152" t="s">
        <v>22</v>
      </c>
      <c r="F11" s="167" t="s">
        <v>23</v>
      </c>
      <c r="G11" s="182" t="s">
        <v>1</v>
      </c>
      <c r="H11" s="182"/>
      <c r="I11" s="181" t="s">
        <v>2</v>
      </c>
      <c r="J11" s="182"/>
      <c r="K11" s="181" t="s">
        <v>1</v>
      </c>
      <c r="L11" s="182"/>
      <c r="M11" s="181" t="s">
        <v>2</v>
      </c>
      <c r="N11" s="182"/>
      <c r="O11" s="172" t="s">
        <v>25</v>
      </c>
      <c r="P11" s="174" t="s">
        <v>12</v>
      </c>
      <c r="Q11" s="4"/>
      <c r="R11" s="1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4"/>
      <c r="EB11" s="4"/>
      <c r="EC11" s="4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6"/>
      <c r="EV11" s="6"/>
      <c r="EW11" s="6"/>
      <c r="EX11" s="6"/>
      <c r="EY11" s="6"/>
      <c r="EZ11" s="5"/>
      <c r="FA11" s="5"/>
      <c r="FB11" s="5"/>
      <c r="FC11" s="6"/>
      <c r="FD11" s="5"/>
      <c r="FE11" s="5"/>
      <c r="FF11" s="5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1"/>
      <c r="IV11" s="10"/>
    </row>
    <row r="12" spans="1:256" ht="39.75" customHeight="1">
      <c r="A12" s="153"/>
      <c r="B12" s="152"/>
      <c r="C12" s="152"/>
      <c r="D12" s="153"/>
      <c r="E12" s="153"/>
      <c r="F12" s="167"/>
      <c r="G12" s="184" t="s">
        <v>9</v>
      </c>
      <c r="H12" s="167" t="s">
        <v>21</v>
      </c>
      <c r="I12" s="150" t="s">
        <v>9</v>
      </c>
      <c r="J12" s="167" t="s">
        <v>21</v>
      </c>
      <c r="K12" s="150" t="s">
        <v>9</v>
      </c>
      <c r="L12" s="167" t="s">
        <v>21</v>
      </c>
      <c r="M12" s="150" t="s">
        <v>9</v>
      </c>
      <c r="N12" s="152" t="s">
        <v>21</v>
      </c>
      <c r="O12" s="186"/>
      <c r="P12" s="175"/>
      <c r="Q12" s="4"/>
      <c r="R12" s="15"/>
      <c r="S12" s="5"/>
      <c r="T12" s="5" t="s">
        <v>5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 t="s">
        <v>6</v>
      </c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 t="s">
        <v>7</v>
      </c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 t="s">
        <v>8</v>
      </c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4"/>
      <c r="EB12" s="4"/>
      <c r="EC12" s="4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6"/>
      <c r="EV12" s="6">
        <v>1</v>
      </c>
      <c r="EW12" s="6">
        <v>2</v>
      </c>
      <c r="EX12" s="6"/>
      <c r="EY12" s="6"/>
      <c r="EZ12" s="5"/>
      <c r="FA12" s="5"/>
      <c r="FB12" s="5"/>
      <c r="FC12" s="5"/>
      <c r="FD12" s="5"/>
      <c r="FE12" s="5"/>
      <c r="FF12" s="5"/>
      <c r="FG12" s="8"/>
      <c r="FH12" s="8"/>
      <c r="FI12" s="8"/>
      <c r="FJ12" s="9"/>
      <c r="FK12" s="9"/>
      <c r="FL12" s="9"/>
      <c r="FM12" s="9"/>
      <c r="FN12" s="10"/>
      <c r="FO12" s="10"/>
      <c r="FP12" s="10"/>
      <c r="FQ12" s="10"/>
      <c r="FR12" s="10"/>
      <c r="FS12" s="10" t="s">
        <v>14</v>
      </c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87.75" customHeight="1" thickBot="1">
      <c r="A13" s="165"/>
      <c r="B13" s="166"/>
      <c r="C13" s="166"/>
      <c r="D13" s="165"/>
      <c r="E13" s="165"/>
      <c r="F13" s="149"/>
      <c r="G13" s="185"/>
      <c r="H13" s="179"/>
      <c r="I13" s="151"/>
      <c r="J13" s="179"/>
      <c r="K13" s="151"/>
      <c r="L13" s="179"/>
      <c r="M13" s="151"/>
      <c r="N13" s="153"/>
      <c r="O13" s="187"/>
      <c r="P13" s="176"/>
      <c r="Q13" s="4"/>
      <c r="R13" s="16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5">
        <v>6</v>
      </c>
      <c r="Y13" s="5">
        <v>7</v>
      </c>
      <c r="Z13" s="5">
        <v>8</v>
      </c>
      <c r="AA13" s="5">
        <v>9</v>
      </c>
      <c r="AB13" s="5">
        <v>10</v>
      </c>
      <c r="AC13" s="5">
        <v>11</v>
      </c>
      <c r="AD13" s="5">
        <v>12</v>
      </c>
      <c r="AE13" s="5">
        <v>13</v>
      </c>
      <c r="AF13" s="5">
        <v>14</v>
      </c>
      <c r="AG13" s="5">
        <v>15</v>
      </c>
      <c r="AH13" s="5">
        <v>16</v>
      </c>
      <c r="AI13" s="5">
        <v>17</v>
      </c>
      <c r="AJ13" s="5">
        <v>18</v>
      </c>
      <c r="AK13" s="5">
        <v>19</v>
      </c>
      <c r="AL13" s="5">
        <v>20</v>
      </c>
      <c r="AM13" s="5">
        <v>21</v>
      </c>
      <c r="AN13" s="5" t="s">
        <v>3</v>
      </c>
      <c r="AO13" s="5"/>
      <c r="AP13" s="5">
        <v>1</v>
      </c>
      <c r="AQ13" s="5">
        <v>2</v>
      </c>
      <c r="AR13" s="5">
        <v>3</v>
      </c>
      <c r="AS13" s="5">
        <v>4</v>
      </c>
      <c r="AT13" s="5">
        <v>5</v>
      </c>
      <c r="AU13" s="5">
        <v>6</v>
      </c>
      <c r="AV13" s="5">
        <v>7</v>
      </c>
      <c r="AW13" s="5">
        <v>8</v>
      </c>
      <c r="AX13" s="5">
        <v>9</v>
      </c>
      <c r="AY13" s="5">
        <v>10</v>
      </c>
      <c r="AZ13" s="5">
        <v>11</v>
      </c>
      <c r="BA13" s="5">
        <v>12</v>
      </c>
      <c r="BB13" s="5">
        <v>13</v>
      </c>
      <c r="BC13" s="5">
        <v>14</v>
      </c>
      <c r="BD13" s="5">
        <v>15</v>
      </c>
      <c r="BE13" s="5">
        <v>16</v>
      </c>
      <c r="BF13" s="5">
        <v>17</v>
      </c>
      <c r="BG13" s="5">
        <v>18</v>
      </c>
      <c r="BH13" s="5">
        <v>19</v>
      </c>
      <c r="BI13" s="5">
        <v>20</v>
      </c>
      <c r="BJ13" s="5"/>
      <c r="BK13" s="5" t="s">
        <v>4</v>
      </c>
      <c r="BL13" s="5"/>
      <c r="BM13" s="5">
        <v>1</v>
      </c>
      <c r="BN13" s="5">
        <v>2</v>
      </c>
      <c r="BO13" s="5">
        <v>3</v>
      </c>
      <c r="BP13" s="5">
        <v>4</v>
      </c>
      <c r="BQ13" s="5">
        <v>5</v>
      </c>
      <c r="BR13" s="5">
        <v>6</v>
      </c>
      <c r="BS13" s="5">
        <v>7</v>
      </c>
      <c r="BT13" s="5">
        <v>8</v>
      </c>
      <c r="BU13" s="5">
        <v>9</v>
      </c>
      <c r="BV13" s="5">
        <v>10</v>
      </c>
      <c r="BW13" s="5">
        <v>11</v>
      </c>
      <c r="BX13" s="5">
        <v>12</v>
      </c>
      <c r="BY13" s="5">
        <v>13</v>
      </c>
      <c r="BZ13" s="5">
        <v>14</v>
      </c>
      <c r="CA13" s="5">
        <v>15</v>
      </c>
      <c r="CB13" s="5">
        <v>16</v>
      </c>
      <c r="CC13" s="5">
        <v>17</v>
      </c>
      <c r="CD13" s="5">
        <v>18</v>
      </c>
      <c r="CE13" s="5">
        <v>19</v>
      </c>
      <c r="CF13" s="5">
        <v>20</v>
      </c>
      <c r="CG13" s="5">
        <v>21</v>
      </c>
      <c r="CH13" s="5">
        <v>22</v>
      </c>
      <c r="CI13" s="5">
        <v>23</v>
      </c>
      <c r="CJ13" s="5">
        <v>24</v>
      </c>
      <c r="CK13" s="5">
        <v>25</v>
      </c>
      <c r="CL13" s="5">
        <v>26</v>
      </c>
      <c r="CM13" s="5">
        <v>27</v>
      </c>
      <c r="CN13" s="5">
        <v>28</v>
      </c>
      <c r="CO13" s="5">
        <v>29</v>
      </c>
      <c r="CP13" s="5">
        <v>30</v>
      </c>
      <c r="CQ13" s="5">
        <v>31</v>
      </c>
      <c r="CR13" s="5">
        <v>32</v>
      </c>
      <c r="CS13" s="5">
        <v>33</v>
      </c>
      <c r="CT13" s="5">
        <v>34</v>
      </c>
      <c r="CU13" s="5">
        <v>35</v>
      </c>
      <c r="CV13" s="5">
        <v>36</v>
      </c>
      <c r="CW13" s="5">
        <v>37</v>
      </c>
      <c r="CX13" s="5">
        <v>38</v>
      </c>
      <c r="CY13" s="5">
        <v>39</v>
      </c>
      <c r="CZ13" s="5">
        <v>40</v>
      </c>
      <c r="DA13" s="5"/>
      <c r="DB13" s="5"/>
      <c r="DC13" s="5"/>
      <c r="DD13" s="5">
        <v>1</v>
      </c>
      <c r="DE13" s="5">
        <v>2</v>
      </c>
      <c r="DF13" s="5">
        <v>3</v>
      </c>
      <c r="DG13" s="5">
        <v>4</v>
      </c>
      <c r="DH13" s="5">
        <v>5</v>
      </c>
      <c r="DI13" s="5">
        <v>6</v>
      </c>
      <c r="DJ13" s="5">
        <v>7</v>
      </c>
      <c r="DK13" s="5">
        <v>8</v>
      </c>
      <c r="DL13" s="5">
        <v>9</v>
      </c>
      <c r="DM13" s="5">
        <v>10</v>
      </c>
      <c r="DN13" s="5">
        <v>11</v>
      </c>
      <c r="DO13" s="5">
        <v>12</v>
      </c>
      <c r="DP13" s="5">
        <v>13</v>
      </c>
      <c r="DQ13" s="5">
        <v>14</v>
      </c>
      <c r="DR13" s="5">
        <v>15</v>
      </c>
      <c r="DS13" s="5">
        <v>16</v>
      </c>
      <c r="DT13" s="5">
        <v>17</v>
      </c>
      <c r="DU13" s="5">
        <v>18</v>
      </c>
      <c r="DV13" s="5">
        <v>19</v>
      </c>
      <c r="DW13" s="5">
        <v>20</v>
      </c>
      <c r="DX13" s="5">
        <v>21</v>
      </c>
      <c r="DY13" s="5">
        <v>22</v>
      </c>
      <c r="DZ13" s="5">
        <v>23</v>
      </c>
      <c r="EA13" s="5">
        <v>24</v>
      </c>
      <c r="EB13" s="5">
        <v>25</v>
      </c>
      <c r="EC13" s="5">
        <v>26</v>
      </c>
      <c r="ED13" s="5">
        <v>27</v>
      </c>
      <c r="EE13" s="5">
        <v>28</v>
      </c>
      <c r="EF13" s="5">
        <v>29</v>
      </c>
      <c r="EG13" s="5">
        <v>30</v>
      </c>
      <c r="EH13" s="5">
        <v>31</v>
      </c>
      <c r="EI13" s="5">
        <v>32</v>
      </c>
      <c r="EJ13" s="5">
        <v>33</v>
      </c>
      <c r="EK13" s="5">
        <v>34</v>
      </c>
      <c r="EL13" s="5">
        <v>35</v>
      </c>
      <c r="EM13" s="5">
        <v>36</v>
      </c>
      <c r="EN13" s="5">
        <v>37</v>
      </c>
      <c r="EO13" s="5">
        <v>38</v>
      </c>
      <c r="EP13" s="5">
        <v>39</v>
      </c>
      <c r="EQ13" s="5">
        <v>40</v>
      </c>
      <c r="ER13" s="5"/>
      <c r="ES13" s="5"/>
      <c r="ET13" s="5"/>
      <c r="EU13" s="6"/>
      <c r="EV13" s="6"/>
      <c r="EW13" s="6"/>
      <c r="EX13" s="6"/>
      <c r="EY13" s="6" t="s">
        <v>13</v>
      </c>
      <c r="EZ13" s="5" t="s">
        <v>10</v>
      </c>
      <c r="FA13" s="5" t="s">
        <v>11</v>
      </c>
      <c r="FB13" s="17" t="s">
        <v>9</v>
      </c>
      <c r="FC13" s="5"/>
      <c r="FD13" s="5" t="s">
        <v>18</v>
      </c>
      <c r="FE13" s="5" t="s">
        <v>19</v>
      </c>
      <c r="FF13" s="5"/>
      <c r="FG13" s="10"/>
      <c r="FH13" s="10" t="s">
        <v>5</v>
      </c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 t="s">
        <v>6</v>
      </c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 t="s">
        <v>7</v>
      </c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 t="s">
        <v>8</v>
      </c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1"/>
      <c r="IV13" s="10"/>
    </row>
    <row r="14" spans="1:256" s="3" customFormat="1" ht="71.25" customHeight="1">
      <c r="A14" s="42">
        <v>1</v>
      </c>
      <c r="B14" s="82">
        <v>444</v>
      </c>
      <c r="C14" s="105" t="s">
        <v>89</v>
      </c>
      <c r="D14" s="43" t="s">
        <v>79</v>
      </c>
      <c r="E14" s="61" t="s">
        <v>40</v>
      </c>
      <c r="F14" s="103" t="s">
        <v>41</v>
      </c>
      <c r="G14" s="46">
        <v>1</v>
      </c>
      <c r="H14" s="58">
        <f aca="true" t="shared" si="0" ref="H14:H38">IF(AND(G14&lt;=20,G14&gt;=1),IF(G14=1,25,IF(G14=2,22,IF(G14=3,20,IF(G14=4,18,21-G14)))),0)</f>
        <v>25</v>
      </c>
      <c r="I14" s="47">
        <v>1</v>
      </c>
      <c r="J14" s="58">
        <f aca="true" t="shared" si="1" ref="J14:J38">IF(AND(I14&lt;=20,I14&gt;=1),IF(I14=1,25,IF(I14=2,22,IF(I14=3,20,IF(I14=4,18,21-I14)))),0)</f>
        <v>25</v>
      </c>
      <c r="K14" s="91">
        <v>1</v>
      </c>
      <c r="L14" s="58">
        <f aca="true" t="shared" si="2" ref="L14:L38">IF(AND(K14&lt;=20,K14&gt;=1),IF(K14=1,25,IF(K14=2,22,IF(K14=3,20,IF(K14=4,18,21-K14)))),0)</f>
        <v>25</v>
      </c>
      <c r="M14" s="47">
        <v>2</v>
      </c>
      <c r="N14" s="58">
        <f aca="true" t="shared" si="3" ref="N14:N38">IF(AND(M14&lt;=20,M14&gt;=1),IF(M14=1,25,IF(M14=2,22,IF(M14=3,20,IF(M14=4,18,21-M14)))),0)</f>
        <v>22</v>
      </c>
      <c r="O14" s="43">
        <f aca="true" t="shared" si="4" ref="O14:O38">SUM(H14,J14,L14,N14)</f>
        <v>97</v>
      </c>
      <c r="P14" s="18"/>
      <c r="Q14" s="19"/>
      <c r="R14" s="2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19"/>
      <c r="IV14" s="19"/>
    </row>
    <row r="15" spans="1:256" s="3" customFormat="1" ht="71.25" customHeight="1">
      <c r="A15" s="42">
        <v>2</v>
      </c>
      <c r="B15" s="82">
        <v>20</v>
      </c>
      <c r="C15" s="105" t="s">
        <v>91</v>
      </c>
      <c r="D15" s="43" t="s">
        <v>38</v>
      </c>
      <c r="E15" s="61" t="s">
        <v>36</v>
      </c>
      <c r="F15" s="103" t="s">
        <v>92</v>
      </c>
      <c r="G15" s="46">
        <v>3</v>
      </c>
      <c r="H15" s="58">
        <f t="shared" si="0"/>
        <v>20</v>
      </c>
      <c r="I15" s="47">
        <v>3</v>
      </c>
      <c r="J15" s="58">
        <f t="shared" si="1"/>
        <v>20</v>
      </c>
      <c r="K15" s="91">
        <v>2</v>
      </c>
      <c r="L15" s="58">
        <f t="shared" si="2"/>
        <v>22</v>
      </c>
      <c r="M15" s="47">
        <v>4</v>
      </c>
      <c r="N15" s="58">
        <f t="shared" si="3"/>
        <v>18</v>
      </c>
      <c r="O15" s="43">
        <f t="shared" si="4"/>
        <v>80</v>
      </c>
      <c r="P15" s="18"/>
      <c r="Q15" s="19"/>
      <c r="R15" s="2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19"/>
      <c r="IV15" s="19"/>
    </row>
    <row r="16" spans="1:256" s="3" customFormat="1" ht="78.75" customHeight="1">
      <c r="A16" s="42">
        <v>3</v>
      </c>
      <c r="B16" s="82">
        <v>108</v>
      </c>
      <c r="C16" s="105" t="s">
        <v>90</v>
      </c>
      <c r="D16" s="43" t="s">
        <v>79</v>
      </c>
      <c r="E16" s="61" t="s">
        <v>40</v>
      </c>
      <c r="F16" s="104" t="s">
        <v>41</v>
      </c>
      <c r="G16" s="46">
        <v>6</v>
      </c>
      <c r="H16" s="58">
        <f t="shared" si="0"/>
        <v>15</v>
      </c>
      <c r="I16" s="47">
        <v>7</v>
      </c>
      <c r="J16" s="58">
        <f t="shared" si="1"/>
        <v>14</v>
      </c>
      <c r="K16" s="91">
        <v>4</v>
      </c>
      <c r="L16" s="58">
        <f t="shared" si="2"/>
        <v>18</v>
      </c>
      <c r="M16" s="47">
        <v>3</v>
      </c>
      <c r="N16" s="58">
        <f t="shared" si="3"/>
        <v>20</v>
      </c>
      <c r="O16" s="43">
        <f t="shared" si="4"/>
        <v>67</v>
      </c>
      <c r="P16" s="18"/>
      <c r="Q16" s="19"/>
      <c r="R16" s="2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19"/>
      <c r="IV16" s="19"/>
    </row>
    <row r="17" spans="1:256" s="3" customFormat="1" ht="78.75" customHeight="1">
      <c r="A17" s="42">
        <v>4</v>
      </c>
      <c r="B17" s="82">
        <v>9</v>
      </c>
      <c r="C17" s="105" t="s">
        <v>93</v>
      </c>
      <c r="D17" s="43" t="s">
        <v>38</v>
      </c>
      <c r="E17" s="61" t="s">
        <v>36</v>
      </c>
      <c r="F17" s="121" t="s">
        <v>92</v>
      </c>
      <c r="G17" s="46">
        <v>4</v>
      </c>
      <c r="H17" s="58">
        <f t="shared" si="0"/>
        <v>18</v>
      </c>
      <c r="I17" s="47">
        <v>4</v>
      </c>
      <c r="J17" s="58">
        <f t="shared" si="1"/>
        <v>18</v>
      </c>
      <c r="K17" s="91">
        <v>5</v>
      </c>
      <c r="L17" s="58">
        <f t="shared" si="2"/>
        <v>16</v>
      </c>
      <c r="M17" s="47">
        <v>6</v>
      </c>
      <c r="N17" s="58">
        <f t="shared" si="3"/>
        <v>15</v>
      </c>
      <c r="O17" s="43">
        <f t="shared" si="4"/>
        <v>67</v>
      </c>
      <c r="P17" s="18"/>
      <c r="Q17" s="19"/>
      <c r="R17" s="2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19"/>
      <c r="IV17" s="19"/>
    </row>
    <row r="18" spans="1:256" s="3" customFormat="1" ht="71.25" customHeight="1">
      <c r="A18" s="42">
        <v>5</v>
      </c>
      <c r="B18" s="82">
        <v>99</v>
      </c>
      <c r="C18" s="105" t="s">
        <v>94</v>
      </c>
      <c r="D18" s="43" t="s">
        <v>79</v>
      </c>
      <c r="E18" s="61" t="s">
        <v>36</v>
      </c>
      <c r="F18" s="104" t="s">
        <v>95</v>
      </c>
      <c r="G18" s="46">
        <v>5</v>
      </c>
      <c r="H18" s="58">
        <f t="shared" si="0"/>
        <v>16</v>
      </c>
      <c r="I18" s="47">
        <v>6</v>
      </c>
      <c r="J18" s="58">
        <f t="shared" si="1"/>
        <v>15</v>
      </c>
      <c r="K18" s="91">
        <v>7</v>
      </c>
      <c r="L18" s="58">
        <f t="shared" si="2"/>
        <v>14</v>
      </c>
      <c r="M18" s="47">
        <v>7</v>
      </c>
      <c r="N18" s="58">
        <f t="shared" si="3"/>
        <v>14</v>
      </c>
      <c r="O18" s="43">
        <f t="shared" si="4"/>
        <v>59</v>
      </c>
      <c r="P18" s="18"/>
      <c r="Q18" s="19"/>
      <c r="R18" s="20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19"/>
      <c r="IV18" s="19"/>
    </row>
    <row r="19" spans="1:256" s="3" customFormat="1" ht="71.25" customHeight="1">
      <c r="A19" s="42">
        <v>6</v>
      </c>
      <c r="B19" s="82">
        <v>717</v>
      </c>
      <c r="C19" s="105" t="s">
        <v>88</v>
      </c>
      <c r="D19" s="43" t="s">
        <v>79</v>
      </c>
      <c r="E19" s="45" t="s">
        <v>40</v>
      </c>
      <c r="F19" s="57" t="s">
        <v>41</v>
      </c>
      <c r="G19" s="46" t="s">
        <v>3</v>
      </c>
      <c r="H19" s="58">
        <f t="shared" si="0"/>
        <v>0</v>
      </c>
      <c r="I19" s="47" t="s">
        <v>191</v>
      </c>
      <c r="J19" s="58">
        <f t="shared" si="1"/>
        <v>0</v>
      </c>
      <c r="K19" s="91">
        <v>3</v>
      </c>
      <c r="L19" s="58">
        <f t="shared" si="2"/>
        <v>20</v>
      </c>
      <c r="M19" s="47">
        <v>1</v>
      </c>
      <c r="N19" s="58">
        <f t="shared" si="3"/>
        <v>25</v>
      </c>
      <c r="O19" s="43">
        <f t="shared" si="4"/>
        <v>45</v>
      </c>
      <c r="P19" s="18"/>
      <c r="Q19" s="19"/>
      <c r="R19" s="20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19"/>
      <c r="IV19" s="19"/>
    </row>
    <row r="20" spans="1:256" s="3" customFormat="1" ht="71.25" customHeight="1">
      <c r="A20" s="42">
        <v>7</v>
      </c>
      <c r="B20" s="82">
        <v>742</v>
      </c>
      <c r="C20" s="44" t="s">
        <v>189</v>
      </c>
      <c r="D20" s="43" t="s">
        <v>79</v>
      </c>
      <c r="E20" s="45" t="s">
        <v>127</v>
      </c>
      <c r="F20" s="57" t="s">
        <v>190</v>
      </c>
      <c r="G20" s="46">
        <v>2</v>
      </c>
      <c r="H20" s="58">
        <f t="shared" si="0"/>
        <v>22</v>
      </c>
      <c r="I20" s="47">
        <v>2</v>
      </c>
      <c r="J20" s="58">
        <f t="shared" si="1"/>
        <v>22</v>
      </c>
      <c r="K20" s="91"/>
      <c r="L20" s="58">
        <f t="shared" si="2"/>
        <v>0</v>
      </c>
      <c r="M20" s="47"/>
      <c r="N20" s="58">
        <f t="shared" si="3"/>
        <v>0</v>
      </c>
      <c r="O20" s="43">
        <f t="shared" si="4"/>
        <v>44</v>
      </c>
      <c r="P20" s="18"/>
      <c r="Q20" s="19"/>
      <c r="R20" s="20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19"/>
      <c r="IV20" s="19"/>
    </row>
    <row r="21" spans="1:256" s="3" customFormat="1" ht="71.25" customHeight="1">
      <c r="A21" s="42">
        <v>8</v>
      </c>
      <c r="B21" s="82">
        <v>513</v>
      </c>
      <c r="C21" s="44" t="s">
        <v>192</v>
      </c>
      <c r="D21" s="43" t="s">
        <v>38</v>
      </c>
      <c r="E21" s="61" t="s">
        <v>146</v>
      </c>
      <c r="F21" s="107" t="s">
        <v>187</v>
      </c>
      <c r="G21" s="46">
        <v>7</v>
      </c>
      <c r="H21" s="58">
        <f t="shared" si="0"/>
        <v>14</v>
      </c>
      <c r="I21" s="47">
        <v>5</v>
      </c>
      <c r="J21" s="58">
        <f t="shared" si="1"/>
        <v>16</v>
      </c>
      <c r="K21" s="91"/>
      <c r="L21" s="58">
        <f t="shared" si="2"/>
        <v>0</v>
      </c>
      <c r="M21" s="47"/>
      <c r="N21" s="58">
        <f t="shared" si="3"/>
        <v>0</v>
      </c>
      <c r="O21" s="43">
        <f t="shared" si="4"/>
        <v>30</v>
      </c>
      <c r="P21" s="18"/>
      <c r="Q21" s="19"/>
      <c r="R21" s="20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19"/>
      <c r="IV21" s="19"/>
    </row>
    <row r="22" spans="1:256" s="3" customFormat="1" ht="71.25" customHeight="1">
      <c r="A22" s="42">
        <v>9</v>
      </c>
      <c r="B22" s="82">
        <v>19</v>
      </c>
      <c r="C22" s="105" t="s">
        <v>105</v>
      </c>
      <c r="D22" s="43" t="s">
        <v>79</v>
      </c>
      <c r="E22" s="61" t="s">
        <v>40</v>
      </c>
      <c r="F22" s="104" t="s">
        <v>41</v>
      </c>
      <c r="G22" s="46"/>
      <c r="H22" s="58">
        <f t="shared" si="0"/>
        <v>0</v>
      </c>
      <c r="I22" s="47"/>
      <c r="J22" s="58">
        <f t="shared" si="1"/>
        <v>0</v>
      </c>
      <c r="K22" s="91">
        <v>6</v>
      </c>
      <c r="L22" s="58">
        <f t="shared" si="2"/>
        <v>15</v>
      </c>
      <c r="M22" s="47">
        <v>8</v>
      </c>
      <c r="N22" s="58">
        <f t="shared" si="3"/>
        <v>13</v>
      </c>
      <c r="O22" s="43">
        <f t="shared" si="4"/>
        <v>28</v>
      </c>
      <c r="P22" s="18"/>
      <c r="Q22" s="19"/>
      <c r="R22" s="20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19"/>
      <c r="IV22" s="19"/>
    </row>
    <row r="23" spans="1:256" s="3" customFormat="1" ht="71.25" customHeight="1">
      <c r="A23" s="42">
        <v>10</v>
      </c>
      <c r="B23" s="82">
        <v>4</v>
      </c>
      <c r="C23" s="44" t="s">
        <v>194</v>
      </c>
      <c r="D23" s="43" t="s">
        <v>79</v>
      </c>
      <c r="E23" s="61" t="s">
        <v>195</v>
      </c>
      <c r="F23" s="104" t="s">
        <v>199</v>
      </c>
      <c r="G23" s="46">
        <v>8</v>
      </c>
      <c r="H23" s="58">
        <f t="shared" si="0"/>
        <v>13</v>
      </c>
      <c r="I23" s="47">
        <v>8</v>
      </c>
      <c r="J23" s="58">
        <f t="shared" si="1"/>
        <v>13</v>
      </c>
      <c r="K23" s="91"/>
      <c r="L23" s="58">
        <f t="shared" si="2"/>
        <v>0</v>
      </c>
      <c r="M23" s="47"/>
      <c r="N23" s="58">
        <f t="shared" si="3"/>
        <v>0</v>
      </c>
      <c r="O23" s="43">
        <f t="shared" si="4"/>
        <v>26</v>
      </c>
      <c r="P23" s="18"/>
      <c r="Q23" s="19"/>
      <c r="R23" s="20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19"/>
      <c r="IV23" s="19"/>
    </row>
    <row r="24" spans="1:256" s="3" customFormat="1" ht="71.25" customHeight="1">
      <c r="A24" s="42">
        <v>11</v>
      </c>
      <c r="B24" s="82">
        <v>432</v>
      </c>
      <c r="C24" s="105" t="s">
        <v>99</v>
      </c>
      <c r="D24" s="43">
        <v>1</v>
      </c>
      <c r="E24" s="61" t="s">
        <v>34</v>
      </c>
      <c r="F24" s="104" t="s">
        <v>100</v>
      </c>
      <c r="G24" s="46"/>
      <c r="H24" s="58">
        <f t="shared" si="0"/>
        <v>0</v>
      </c>
      <c r="I24" s="47"/>
      <c r="J24" s="58">
        <f t="shared" si="1"/>
        <v>0</v>
      </c>
      <c r="K24" s="91">
        <v>8</v>
      </c>
      <c r="L24" s="58">
        <f t="shared" si="2"/>
        <v>13</v>
      </c>
      <c r="M24" s="47">
        <v>10</v>
      </c>
      <c r="N24" s="58">
        <f t="shared" si="3"/>
        <v>11</v>
      </c>
      <c r="O24" s="43">
        <f t="shared" si="4"/>
        <v>24</v>
      </c>
      <c r="P24" s="18"/>
      <c r="Q24" s="19"/>
      <c r="R24" s="20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19"/>
      <c r="IV24" s="19"/>
    </row>
    <row r="25" spans="1:256" s="3" customFormat="1" ht="71.25" customHeight="1">
      <c r="A25" s="42">
        <v>12</v>
      </c>
      <c r="B25" s="82">
        <v>67</v>
      </c>
      <c r="C25" s="105" t="s">
        <v>97</v>
      </c>
      <c r="D25" s="43" t="s">
        <v>38</v>
      </c>
      <c r="E25" s="61" t="s">
        <v>58</v>
      </c>
      <c r="F25" s="104" t="s">
        <v>98</v>
      </c>
      <c r="G25" s="46"/>
      <c r="H25" s="58">
        <f t="shared" si="0"/>
        <v>0</v>
      </c>
      <c r="I25" s="47"/>
      <c r="J25" s="58">
        <f t="shared" si="1"/>
        <v>0</v>
      </c>
      <c r="K25" s="91">
        <v>9</v>
      </c>
      <c r="L25" s="58">
        <f t="shared" si="2"/>
        <v>12</v>
      </c>
      <c r="M25" s="47">
        <v>9</v>
      </c>
      <c r="N25" s="58">
        <f t="shared" si="3"/>
        <v>12</v>
      </c>
      <c r="O25" s="43">
        <f t="shared" si="4"/>
        <v>24</v>
      </c>
      <c r="P25" s="18"/>
      <c r="Q25" s="19"/>
      <c r="R25" s="20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19"/>
      <c r="IV25" s="19"/>
    </row>
    <row r="26" spans="1:256" s="3" customFormat="1" ht="71.25" customHeight="1">
      <c r="A26" s="42">
        <v>13</v>
      </c>
      <c r="B26" s="82">
        <v>195</v>
      </c>
      <c r="C26" s="44" t="s">
        <v>200</v>
      </c>
      <c r="D26" s="43" t="s">
        <v>38</v>
      </c>
      <c r="E26" s="61" t="s">
        <v>201</v>
      </c>
      <c r="F26" s="104" t="s">
        <v>202</v>
      </c>
      <c r="G26" s="109">
        <v>10</v>
      </c>
      <c r="H26" s="58">
        <f t="shared" si="0"/>
        <v>11</v>
      </c>
      <c r="I26" s="47">
        <v>9</v>
      </c>
      <c r="J26" s="58">
        <f t="shared" si="1"/>
        <v>12</v>
      </c>
      <c r="K26" s="91"/>
      <c r="L26" s="58">
        <f t="shared" si="2"/>
        <v>0</v>
      </c>
      <c r="M26" s="47"/>
      <c r="N26" s="58">
        <f t="shared" si="3"/>
        <v>0</v>
      </c>
      <c r="O26" s="43">
        <f t="shared" si="4"/>
        <v>23</v>
      </c>
      <c r="P26" s="18"/>
      <c r="Q26" s="19"/>
      <c r="R26" s="20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19"/>
      <c r="IV26" s="19"/>
    </row>
    <row r="27" spans="1:256" s="3" customFormat="1" ht="71.25" customHeight="1">
      <c r="A27" s="42">
        <v>14</v>
      </c>
      <c r="B27" s="82">
        <v>727</v>
      </c>
      <c r="C27" s="44" t="s">
        <v>197</v>
      </c>
      <c r="D27" s="43" t="s">
        <v>38</v>
      </c>
      <c r="E27" s="61" t="s">
        <v>198</v>
      </c>
      <c r="F27" s="104" t="s">
        <v>196</v>
      </c>
      <c r="G27" s="46">
        <v>9</v>
      </c>
      <c r="H27" s="58">
        <f t="shared" si="0"/>
        <v>12</v>
      </c>
      <c r="I27" s="47">
        <v>10</v>
      </c>
      <c r="J27" s="58">
        <f t="shared" si="1"/>
        <v>11</v>
      </c>
      <c r="K27" s="91"/>
      <c r="L27" s="58">
        <f t="shared" si="2"/>
        <v>0</v>
      </c>
      <c r="M27" s="47"/>
      <c r="N27" s="58">
        <f t="shared" si="3"/>
        <v>0</v>
      </c>
      <c r="O27" s="43">
        <f t="shared" si="4"/>
        <v>23</v>
      </c>
      <c r="P27" s="18"/>
      <c r="Q27" s="19"/>
      <c r="R27" s="20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19"/>
      <c r="IV27" s="19"/>
    </row>
    <row r="28" spans="1:256" s="3" customFormat="1" ht="71.25" customHeight="1">
      <c r="A28" s="42">
        <v>15</v>
      </c>
      <c r="B28" s="82">
        <v>377</v>
      </c>
      <c r="C28" s="105" t="s">
        <v>96</v>
      </c>
      <c r="D28" s="43" t="s">
        <v>38</v>
      </c>
      <c r="E28" s="61" t="s">
        <v>34</v>
      </c>
      <c r="F28" s="104" t="s">
        <v>285</v>
      </c>
      <c r="G28" s="46"/>
      <c r="H28" s="58">
        <f t="shared" si="0"/>
        <v>0</v>
      </c>
      <c r="I28" s="47"/>
      <c r="J28" s="58">
        <f t="shared" si="1"/>
        <v>0</v>
      </c>
      <c r="K28" s="91">
        <v>15</v>
      </c>
      <c r="L28" s="58">
        <f t="shared" si="2"/>
        <v>6</v>
      </c>
      <c r="M28" s="47">
        <v>5</v>
      </c>
      <c r="N28" s="58">
        <f t="shared" si="3"/>
        <v>16</v>
      </c>
      <c r="O28" s="43">
        <f t="shared" si="4"/>
        <v>22</v>
      </c>
      <c r="P28" s="18"/>
      <c r="Q28" s="19"/>
      <c r="R28" s="20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19"/>
      <c r="IV28" s="19"/>
    </row>
    <row r="29" spans="1:256" s="3" customFormat="1" ht="71.25" customHeight="1">
      <c r="A29" s="42">
        <v>16</v>
      </c>
      <c r="B29" s="82">
        <v>447</v>
      </c>
      <c r="C29" s="44" t="s">
        <v>269</v>
      </c>
      <c r="D29" s="43" t="s">
        <v>38</v>
      </c>
      <c r="E29" s="61" t="s">
        <v>42</v>
      </c>
      <c r="F29" s="104" t="s">
        <v>33</v>
      </c>
      <c r="G29" s="46"/>
      <c r="H29" s="58">
        <f t="shared" si="0"/>
        <v>0</v>
      </c>
      <c r="I29" s="47"/>
      <c r="J29" s="58">
        <f t="shared" si="1"/>
        <v>0</v>
      </c>
      <c r="K29" s="91">
        <v>10</v>
      </c>
      <c r="L29" s="58">
        <f t="shared" si="2"/>
        <v>11</v>
      </c>
      <c r="M29" s="47">
        <v>11</v>
      </c>
      <c r="N29" s="58">
        <f t="shared" si="3"/>
        <v>10</v>
      </c>
      <c r="O29" s="43">
        <f t="shared" si="4"/>
        <v>21</v>
      </c>
      <c r="P29" s="18"/>
      <c r="Q29" s="19"/>
      <c r="R29" s="20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19"/>
      <c r="IV29" s="19"/>
    </row>
    <row r="30" spans="1:256" s="3" customFormat="1" ht="71.25" customHeight="1">
      <c r="A30" s="42">
        <v>17</v>
      </c>
      <c r="B30" s="82">
        <v>750</v>
      </c>
      <c r="C30" s="44" t="s">
        <v>203</v>
      </c>
      <c r="D30" s="43" t="s">
        <v>38</v>
      </c>
      <c r="E30" s="61" t="s">
        <v>204</v>
      </c>
      <c r="F30" s="104" t="s">
        <v>33</v>
      </c>
      <c r="G30" s="46">
        <v>12</v>
      </c>
      <c r="H30" s="58">
        <f t="shared" si="0"/>
        <v>9</v>
      </c>
      <c r="I30" s="47">
        <v>11</v>
      </c>
      <c r="J30" s="58">
        <f t="shared" si="1"/>
        <v>10</v>
      </c>
      <c r="K30" s="91"/>
      <c r="L30" s="58">
        <f t="shared" si="2"/>
        <v>0</v>
      </c>
      <c r="M30" s="47"/>
      <c r="N30" s="58">
        <f t="shared" si="3"/>
        <v>0</v>
      </c>
      <c r="O30" s="43">
        <f t="shared" si="4"/>
        <v>19</v>
      </c>
      <c r="P30" s="18"/>
      <c r="Q30" s="19"/>
      <c r="R30" s="2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19"/>
      <c r="IV30" s="19"/>
    </row>
    <row r="31" spans="1:256" s="3" customFormat="1" ht="71.25" customHeight="1">
      <c r="A31" s="42">
        <v>18</v>
      </c>
      <c r="B31" s="82">
        <v>61</v>
      </c>
      <c r="C31" s="44" t="s">
        <v>205</v>
      </c>
      <c r="D31" s="43">
        <v>1</v>
      </c>
      <c r="E31" s="61" t="s">
        <v>167</v>
      </c>
      <c r="F31" s="104" t="s">
        <v>33</v>
      </c>
      <c r="G31" s="46">
        <v>11</v>
      </c>
      <c r="H31" s="58">
        <f t="shared" si="0"/>
        <v>10</v>
      </c>
      <c r="I31" s="47">
        <v>12</v>
      </c>
      <c r="J31" s="58">
        <f t="shared" si="1"/>
        <v>9</v>
      </c>
      <c r="K31" s="91"/>
      <c r="L31" s="58">
        <f t="shared" si="2"/>
        <v>0</v>
      </c>
      <c r="M31" s="47"/>
      <c r="N31" s="58">
        <f t="shared" si="3"/>
        <v>0</v>
      </c>
      <c r="O31" s="43">
        <f t="shared" si="4"/>
        <v>19</v>
      </c>
      <c r="P31" s="18"/>
      <c r="Q31" s="19"/>
      <c r="R31" s="20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19"/>
      <c r="IV31" s="19"/>
    </row>
    <row r="32" spans="1:256" s="3" customFormat="1" ht="71.25" customHeight="1">
      <c r="A32" s="42">
        <v>19</v>
      </c>
      <c r="B32" s="82">
        <v>61</v>
      </c>
      <c r="C32" s="105" t="s">
        <v>101</v>
      </c>
      <c r="D32" s="43">
        <v>1</v>
      </c>
      <c r="E32" s="61" t="s">
        <v>58</v>
      </c>
      <c r="F32" s="104" t="s">
        <v>102</v>
      </c>
      <c r="G32" s="46"/>
      <c r="H32" s="58">
        <f t="shared" si="0"/>
        <v>0</v>
      </c>
      <c r="I32" s="47"/>
      <c r="J32" s="58">
        <f t="shared" si="1"/>
        <v>0</v>
      </c>
      <c r="K32" s="91">
        <v>11</v>
      </c>
      <c r="L32" s="58">
        <f t="shared" si="2"/>
        <v>10</v>
      </c>
      <c r="M32" s="47">
        <v>13</v>
      </c>
      <c r="N32" s="58">
        <f t="shared" si="3"/>
        <v>8</v>
      </c>
      <c r="O32" s="43">
        <f t="shared" si="4"/>
        <v>18</v>
      </c>
      <c r="P32" s="18"/>
      <c r="Q32" s="19"/>
      <c r="R32" s="20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19"/>
      <c r="IV32" s="19"/>
    </row>
    <row r="33" spans="1:256" s="3" customFormat="1" ht="71.25" customHeight="1">
      <c r="A33" s="42">
        <v>20</v>
      </c>
      <c r="B33" s="82">
        <v>150</v>
      </c>
      <c r="C33" s="105" t="s">
        <v>103</v>
      </c>
      <c r="D33" s="43">
        <v>1</v>
      </c>
      <c r="E33" s="61" t="s">
        <v>34</v>
      </c>
      <c r="F33" s="104" t="s">
        <v>285</v>
      </c>
      <c r="G33" s="46"/>
      <c r="H33" s="58">
        <f t="shared" si="0"/>
        <v>0</v>
      </c>
      <c r="I33" s="47"/>
      <c r="J33" s="58">
        <f t="shared" si="1"/>
        <v>0</v>
      </c>
      <c r="K33" s="91">
        <v>12</v>
      </c>
      <c r="L33" s="58">
        <f t="shared" si="2"/>
        <v>9</v>
      </c>
      <c r="M33" s="47">
        <v>12</v>
      </c>
      <c r="N33" s="58">
        <f t="shared" si="3"/>
        <v>9</v>
      </c>
      <c r="O33" s="43">
        <f t="shared" si="4"/>
        <v>18</v>
      </c>
      <c r="P33" s="18"/>
      <c r="Q33" s="19"/>
      <c r="R33" s="20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19"/>
      <c r="IV33" s="19"/>
    </row>
    <row r="34" spans="1:256" s="3" customFormat="1" ht="71.25" customHeight="1">
      <c r="A34" s="42">
        <v>21</v>
      </c>
      <c r="B34" s="82">
        <v>12</v>
      </c>
      <c r="C34" s="44" t="s">
        <v>206</v>
      </c>
      <c r="D34" s="43">
        <v>1</v>
      </c>
      <c r="E34" s="61" t="s">
        <v>207</v>
      </c>
      <c r="F34" s="104" t="s">
        <v>33</v>
      </c>
      <c r="G34" s="46">
        <v>14</v>
      </c>
      <c r="H34" s="58">
        <f t="shared" si="0"/>
        <v>7</v>
      </c>
      <c r="I34" s="47">
        <v>13</v>
      </c>
      <c r="J34" s="58">
        <f t="shared" si="1"/>
        <v>8</v>
      </c>
      <c r="K34" s="91"/>
      <c r="L34" s="58">
        <f t="shared" si="2"/>
        <v>0</v>
      </c>
      <c r="M34" s="47"/>
      <c r="N34" s="58">
        <f t="shared" si="3"/>
        <v>0</v>
      </c>
      <c r="O34" s="43">
        <f t="shared" si="4"/>
        <v>15</v>
      </c>
      <c r="P34" s="18"/>
      <c r="Q34" s="19"/>
      <c r="R34" s="20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19"/>
      <c r="IV34" s="19"/>
    </row>
    <row r="35" spans="1:256" s="3" customFormat="1" ht="71.25" customHeight="1">
      <c r="A35" s="42">
        <v>22</v>
      </c>
      <c r="B35" s="82">
        <v>251</v>
      </c>
      <c r="C35" s="44" t="s">
        <v>208</v>
      </c>
      <c r="D35" s="43">
        <v>1</v>
      </c>
      <c r="E35" s="61" t="s">
        <v>127</v>
      </c>
      <c r="F35" s="104" t="s">
        <v>190</v>
      </c>
      <c r="G35" s="108">
        <v>13</v>
      </c>
      <c r="H35" s="58">
        <f t="shared" si="0"/>
        <v>8</v>
      </c>
      <c r="I35" s="47">
        <v>14</v>
      </c>
      <c r="J35" s="58">
        <f t="shared" si="1"/>
        <v>7</v>
      </c>
      <c r="K35" s="91"/>
      <c r="L35" s="58">
        <f t="shared" si="2"/>
        <v>0</v>
      </c>
      <c r="M35" s="47"/>
      <c r="N35" s="58">
        <f t="shared" si="3"/>
        <v>0</v>
      </c>
      <c r="O35" s="43">
        <f t="shared" si="4"/>
        <v>15</v>
      </c>
      <c r="P35" s="18"/>
      <c r="Q35" s="19"/>
      <c r="R35" s="2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19"/>
      <c r="IV35" s="19"/>
    </row>
    <row r="36" spans="1:256" s="3" customFormat="1" ht="71.25" customHeight="1">
      <c r="A36" s="42">
        <v>23</v>
      </c>
      <c r="B36" s="82">
        <v>232</v>
      </c>
      <c r="C36" s="105" t="s">
        <v>249</v>
      </c>
      <c r="D36" s="43">
        <v>1</v>
      </c>
      <c r="E36" s="61" t="s">
        <v>250</v>
      </c>
      <c r="F36" s="104" t="s">
        <v>222</v>
      </c>
      <c r="G36" s="46"/>
      <c r="H36" s="58">
        <f t="shared" si="0"/>
        <v>0</v>
      </c>
      <c r="I36" s="47"/>
      <c r="J36" s="58">
        <f t="shared" si="1"/>
        <v>0</v>
      </c>
      <c r="K36" s="91">
        <v>16</v>
      </c>
      <c r="L36" s="58">
        <f t="shared" si="2"/>
        <v>5</v>
      </c>
      <c r="M36" s="47">
        <v>14</v>
      </c>
      <c r="N36" s="58">
        <f t="shared" si="3"/>
        <v>7</v>
      </c>
      <c r="O36" s="43">
        <f t="shared" si="4"/>
        <v>12</v>
      </c>
      <c r="P36" s="18"/>
      <c r="Q36" s="19"/>
      <c r="R36" s="20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19"/>
      <c r="IV36" s="19"/>
    </row>
    <row r="37" spans="1:256" s="3" customFormat="1" ht="71.25" customHeight="1">
      <c r="A37" s="42">
        <v>24</v>
      </c>
      <c r="B37" s="82">
        <v>111</v>
      </c>
      <c r="C37" s="105" t="s">
        <v>104</v>
      </c>
      <c r="D37" s="43" t="s">
        <v>31</v>
      </c>
      <c r="E37" s="61" t="s">
        <v>58</v>
      </c>
      <c r="F37" s="104" t="s">
        <v>33</v>
      </c>
      <c r="G37" s="46"/>
      <c r="H37" s="58">
        <f t="shared" si="0"/>
        <v>0</v>
      </c>
      <c r="I37" s="47"/>
      <c r="J37" s="58">
        <f t="shared" si="1"/>
        <v>0</v>
      </c>
      <c r="K37" s="91">
        <v>13</v>
      </c>
      <c r="L37" s="58">
        <f t="shared" si="2"/>
        <v>8</v>
      </c>
      <c r="M37" s="47" t="s">
        <v>3</v>
      </c>
      <c r="N37" s="58">
        <f t="shared" si="3"/>
        <v>0</v>
      </c>
      <c r="O37" s="43">
        <f t="shared" si="4"/>
        <v>8</v>
      </c>
      <c r="P37" s="18"/>
      <c r="Q37" s="19"/>
      <c r="R37" s="20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19"/>
      <c r="IV37" s="19"/>
    </row>
    <row r="38" spans="1:256" s="3" customFormat="1" ht="71.25" customHeight="1">
      <c r="A38" s="42">
        <v>25</v>
      </c>
      <c r="B38" s="82">
        <v>51</v>
      </c>
      <c r="C38" s="105" t="s">
        <v>106</v>
      </c>
      <c r="D38" s="43">
        <v>1</v>
      </c>
      <c r="E38" s="61" t="s">
        <v>107</v>
      </c>
      <c r="F38" s="104" t="s">
        <v>33</v>
      </c>
      <c r="G38" s="46"/>
      <c r="H38" s="58">
        <f t="shared" si="0"/>
        <v>0</v>
      </c>
      <c r="I38" s="47"/>
      <c r="J38" s="58">
        <f t="shared" si="1"/>
        <v>0</v>
      </c>
      <c r="K38" s="91">
        <v>14</v>
      </c>
      <c r="L38" s="58">
        <f t="shared" si="2"/>
        <v>7</v>
      </c>
      <c r="M38" s="47" t="s">
        <v>3</v>
      </c>
      <c r="N38" s="58">
        <f t="shared" si="3"/>
        <v>0</v>
      </c>
      <c r="O38" s="43">
        <f t="shared" si="4"/>
        <v>7</v>
      </c>
      <c r="P38" s="18"/>
      <c r="Q38" s="19"/>
      <c r="R38" s="20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19"/>
      <c r="IV38" s="19"/>
    </row>
    <row r="39" spans="1:256" ht="69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5"/>
      <c r="Q39" s="4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4"/>
      <c r="EB39" s="4"/>
      <c r="EC39" s="4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6"/>
      <c r="EV39" s="6"/>
      <c r="EW39" s="6"/>
      <c r="EX39" s="6"/>
      <c r="EY39" s="6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40" customFormat="1" ht="69.75" customHeight="1">
      <c r="A40" s="36"/>
      <c r="B40" s="36"/>
      <c r="C40" s="36"/>
      <c r="D40" s="36"/>
      <c r="E40" s="36"/>
      <c r="F40" s="36"/>
      <c r="G40" s="37"/>
      <c r="H40" s="38"/>
      <c r="I40" s="38"/>
      <c r="J40" s="38"/>
      <c r="K40" s="38"/>
      <c r="L40" s="38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8"/>
      <c r="DW40" s="38"/>
      <c r="DX40" s="38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9"/>
      <c r="EQ40" s="39"/>
      <c r="ER40" s="39"/>
      <c r="ES40" s="39"/>
      <c r="ET40" s="39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</row>
    <row r="41" spans="1:256" s="40" customFormat="1" ht="69.75" customHeight="1">
      <c r="A41" s="142" t="s">
        <v>46</v>
      </c>
      <c r="B41" s="142"/>
      <c r="C41" s="142"/>
      <c r="D41" s="142"/>
      <c r="E41" s="142"/>
      <c r="F41" s="142"/>
      <c r="G41" s="37"/>
      <c r="H41" s="38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8"/>
      <c r="DU41" s="38"/>
      <c r="DV41" s="38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9"/>
      <c r="EO41" s="39"/>
      <c r="EP41" s="39"/>
      <c r="EQ41" s="39"/>
      <c r="ER41" s="39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</row>
    <row r="42" spans="1:256" s="40" customFormat="1" ht="69.75" customHeight="1">
      <c r="A42" s="36"/>
      <c r="B42" s="36"/>
      <c r="C42" s="36"/>
      <c r="D42" s="36"/>
      <c r="E42" s="36"/>
      <c r="F42" s="36"/>
      <c r="G42" s="37"/>
      <c r="H42" s="38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8"/>
      <c r="DU42" s="38"/>
      <c r="DV42" s="38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9"/>
      <c r="EO42" s="39"/>
      <c r="EP42" s="39"/>
      <c r="EQ42" s="39"/>
      <c r="ER42" s="39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</row>
    <row r="43" spans="1:256" s="40" customFormat="1" ht="69.75" customHeight="1">
      <c r="A43" s="142" t="s">
        <v>45</v>
      </c>
      <c r="B43" s="142"/>
      <c r="C43" s="142"/>
      <c r="D43" s="142"/>
      <c r="E43" s="142"/>
      <c r="F43" s="142"/>
      <c r="G43" s="37"/>
      <c r="H43" s="38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8"/>
      <c r="DU43" s="38"/>
      <c r="DV43" s="38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9"/>
      <c r="EO43" s="39"/>
      <c r="EP43" s="39"/>
      <c r="EQ43" s="39"/>
      <c r="ER43" s="39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</row>
    <row r="44" spans="1:256" s="40" customFormat="1" ht="69.75" customHeight="1">
      <c r="A44" s="36"/>
      <c r="B44" s="41"/>
      <c r="C44" s="41"/>
      <c r="D44" s="41"/>
      <c r="E44" s="41"/>
      <c r="F44" s="41"/>
      <c r="G44" s="37"/>
      <c r="H44" s="38"/>
      <c r="I44" s="38"/>
      <c r="J44" s="38"/>
      <c r="K44" s="38"/>
      <c r="L44" s="38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8"/>
      <c r="DW44" s="38"/>
      <c r="DX44" s="38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9"/>
      <c r="EQ44" s="39"/>
      <c r="ER44" s="39"/>
      <c r="ES44" s="39"/>
      <c r="ET44" s="39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</row>
    <row r="45" spans="1:256" ht="69.7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5"/>
      <c r="Q45" s="4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4"/>
      <c r="EB45" s="4"/>
      <c r="EC45" s="4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6"/>
      <c r="EV45" s="6"/>
      <c r="EW45" s="6"/>
      <c r="EX45" s="6"/>
      <c r="EY45" s="6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ht="69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5"/>
      <c r="Q46" s="4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4"/>
      <c r="EB46" s="4"/>
      <c r="EC46" s="4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6"/>
      <c r="EV46" s="6"/>
      <c r="EW46" s="6"/>
      <c r="EX46" s="6"/>
      <c r="EY46" s="6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ht="69.7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5"/>
      <c r="Q47" s="4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4"/>
      <c r="EB47" s="4"/>
      <c r="EC47" s="4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6"/>
      <c r="EV47" s="6"/>
      <c r="EW47" s="6"/>
      <c r="EX47" s="6"/>
      <c r="EY47" s="6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ht="69.7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5"/>
      <c r="Q48" s="4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4"/>
      <c r="EB48" s="4"/>
      <c r="EC48" s="4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6"/>
      <c r="EV48" s="6"/>
      <c r="EW48" s="6"/>
      <c r="EX48" s="6"/>
      <c r="EY48" s="6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ht="69.7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5"/>
      <c r="Q49" s="4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4"/>
      <c r="EB49" s="4"/>
      <c r="EC49" s="4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6"/>
      <c r="EV49" s="6"/>
      <c r="EW49" s="6"/>
      <c r="EX49" s="6"/>
      <c r="EY49" s="6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ht="69.7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5"/>
      <c r="Q50" s="4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4"/>
      <c r="EB50" s="4"/>
      <c r="EC50" s="4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6"/>
      <c r="EV50" s="6"/>
      <c r="EW50" s="6"/>
      <c r="EX50" s="6"/>
      <c r="EY50" s="6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ht="69.7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5"/>
      <c r="Q51" s="4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4"/>
      <c r="EB51" s="4"/>
      <c r="EC51" s="4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6"/>
      <c r="EV51" s="6"/>
      <c r="EW51" s="6"/>
      <c r="EX51" s="6"/>
      <c r="EY51" s="6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ht="69.75" customHeight="1"/>
  </sheetData>
  <sheetProtection formatCells="0" formatColumns="0" formatRows="0" insertColumns="0" insertRows="0" insertHyperlinks="0" deleteColumns="0" deleteRows="0" autoFilter="0" pivotTables="0"/>
  <mergeCells count="28">
    <mergeCell ref="A43:F43"/>
    <mergeCell ref="G11:H11"/>
    <mergeCell ref="I11:J11"/>
    <mergeCell ref="K11:L11"/>
    <mergeCell ref="A41:F41"/>
    <mergeCell ref="A11:A13"/>
    <mergeCell ref="B11:B13"/>
    <mergeCell ref="C11:C13"/>
    <mergeCell ref="D11:D13"/>
    <mergeCell ref="E11:E13"/>
    <mergeCell ref="P11:P13"/>
    <mergeCell ref="G12:G13"/>
    <mergeCell ref="H12:H13"/>
    <mergeCell ref="I12:I13"/>
    <mergeCell ref="J12:J13"/>
    <mergeCell ref="M11:N11"/>
    <mergeCell ref="K12:K13"/>
    <mergeCell ref="L12:L13"/>
    <mergeCell ref="M12:M13"/>
    <mergeCell ref="N12:N13"/>
    <mergeCell ref="F11:F13"/>
    <mergeCell ref="G10:J10"/>
    <mergeCell ref="K10:N10"/>
    <mergeCell ref="O11:O13"/>
    <mergeCell ref="A5:O5"/>
    <mergeCell ref="A7:O7"/>
    <mergeCell ref="A8:O8"/>
    <mergeCell ref="A9:O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G14:G38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I14:I38 M14:M38">
      <formula1>1</formula1>
      <formula2>60</formula2>
    </dataValidation>
  </dataValidations>
  <printOptions horizontalCentered="1"/>
  <pageMargins left="0.6299212598425197" right="0.2362204724409449" top="0.15748031496062992" bottom="0.35433070866141736" header="0.5118110236220472" footer="0.5118110236220472"/>
  <pageSetup fitToHeight="2" fitToWidth="1" horizontalDpi="600" verticalDpi="600" orientation="landscape" paperSize="9" scale="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IV31"/>
  <sheetViews>
    <sheetView zoomScale="20" zoomScaleNormal="20" zoomScalePageLayoutView="75" workbookViewId="0" topLeftCell="A1">
      <selection activeCell="A19" sqref="A19:IV19"/>
    </sheetView>
  </sheetViews>
  <sheetFormatPr defaultColWidth="0" defaultRowHeight="12.75"/>
  <cols>
    <col min="1" max="1" width="28.421875" style="24" customWidth="1"/>
    <col min="2" max="2" width="29.28125" style="24" customWidth="1"/>
    <col min="3" max="3" width="129.140625" style="24" customWidth="1"/>
    <col min="4" max="4" width="27.28125" style="24" customWidth="1"/>
    <col min="5" max="5" width="232.00390625" style="24" customWidth="1"/>
    <col min="6" max="6" width="207.8515625" style="24" customWidth="1"/>
    <col min="7" max="7" width="28.7109375" style="24" customWidth="1"/>
    <col min="8" max="9" width="28.421875" style="24" customWidth="1"/>
    <col min="10" max="10" width="28.57421875" style="24" customWidth="1"/>
    <col min="11" max="12" width="28.421875" style="24" customWidth="1"/>
    <col min="13" max="13" width="33.421875" style="24" customWidth="1"/>
    <col min="14" max="14" width="0.71875" style="1" hidden="1" customWidth="1"/>
    <col min="15" max="15" width="0" style="0" hidden="1" customWidth="1"/>
    <col min="16" max="16" width="7.57421875" style="1" hidden="1" customWidth="1"/>
    <col min="17" max="128" width="7.140625" style="1" hidden="1" customWidth="1"/>
    <col min="129" max="131" width="0" style="0" hidden="1" customWidth="1"/>
    <col min="132" max="145" width="8.57421875" style="1" hidden="1" customWidth="1"/>
    <col min="146" max="147" width="7.140625" style="1" hidden="1" customWidth="1"/>
    <col min="148" max="148" width="8.57421875" style="1" hidden="1" customWidth="1"/>
    <col min="149" max="149" width="8.7109375" style="2" hidden="1" customWidth="1"/>
    <col min="150" max="150" width="6.140625" style="2" hidden="1" customWidth="1"/>
    <col min="151" max="151" width="8.00390625" style="2" hidden="1" customWidth="1"/>
    <col min="152" max="152" width="3.7109375" style="2" hidden="1" customWidth="1"/>
    <col min="153" max="153" width="9.140625" style="2" hidden="1" customWidth="1"/>
    <col min="154" max="154" width="10.00390625" style="1" hidden="1" customWidth="1"/>
    <col min="155" max="155" width="8.140625" style="1" hidden="1" customWidth="1"/>
    <col min="156" max="156" width="7.57421875" style="1" hidden="1" customWidth="1"/>
    <col min="157" max="157" width="9.57421875" style="1" hidden="1" customWidth="1"/>
    <col min="158" max="158" width="5.57421875" style="1" hidden="1" customWidth="1"/>
    <col min="159" max="160" width="5.421875" style="1" hidden="1" customWidth="1"/>
    <col min="161" max="206" width="3.7109375" style="1" hidden="1" customWidth="1"/>
    <col min="207" max="207" width="7.421875" style="1" hidden="1" customWidth="1"/>
    <col min="208" max="228" width="3.7109375" style="1" hidden="1" customWidth="1"/>
    <col min="229" max="229" width="5.421875" style="1" hidden="1" customWidth="1"/>
    <col min="230" max="230" width="5.7109375" style="1" hidden="1" customWidth="1"/>
    <col min="231" max="251" width="3.7109375" style="1" hidden="1" customWidth="1"/>
    <col min="252" max="252" width="5.00390625" style="1" hidden="1" customWidth="1"/>
    <col min="253" max="253" width="5.140625" style="1" hidden="1" customWidth="1"/>
    <col min="254" max="254" width="5.00390625" style="1" hidden="1" customWidth="1"/>
    <col min="255" max="255" width="7.00390625" style="1" hidden="1" customWidth="1"/>
    <col min="256" max="16384" width="7.140625" style="1" hidden="1" customWidth="1"/>
  </cols>
  <sheetData>
    <row r="1" spans="1:256" ht="69.75" customHeight="1">
      <c r="A1" s="27"/>
      <c r="B1" s="22"/>
      <c r="C1" s="22"/>
      <c r="D1" s="22"/>
      <c r="E1" s="22"/>
      <c r="F1" s="22"/>
      <c r="G1" s="67"/>
      <c r="H1" s="4"/>
      <c r="I1" s="4"/>
      <c r="J1" s="62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4"/>
      <c r="DU1" s="4"/>
      <c r="DV1" s="4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6"/>
      <c r="EO1" s="6"/>
      <c r="EP1" s="6"/>
      <c r="EQ1" s="6"/>
      <c r="ER1" s="6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69.75" customHeight="1">
      <c r="A2" s="27"/>
      <c r="B2" s="22"/>
      <c r="C2" s="22"/>
      <c r="D2" s="22"/>
      <c r="E2" s="22"/>
      <c r="F2" s="22"/>
      <c r="G2" s="67"/>
      <c r="H2" s="4"/>
      <c r="I2" s="4"/>
      <c r="J2" s="6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4"/>
      <c r="DU2" s="4"/>
      <c r="DV2" s="4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  <c r="EO2" s="6"/>
      <c r="EP2" s="6"/>
      <c r="EQ2" s="6"/>
      <c r="ER2" s="6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69.75" customHeight="1">
      <c r="A3" s="27"/>
      <c r="B3" s="22"/>
      <c r="C3" s="22"/>
      <c r="D3" s="22"/>
      <c r="E3" s="22"/>
      <c r="F3" s="22"/>
      <c r="G3" s="67"/>
      <c r="H3" s="4"/>
      <c r="I3" s="4"/>
      <c r="J3" s="6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4"/>
      <c r="DU3" s="4"/>
      <c r="DV3" s="4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6"/>
      <c r="EO3" s="6"/>
      <c r="EP3" s="6"/>
      <c r="EQ3" s="6"/>
      <c r="ER3" s="6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69.75" customHeight="1">
      <c r="A4" s="27"/>
      <c r="B4" s="22"/>
      <c r="C4" s="22"/>
      <c r="D4" s="22"/>
      <c r="E4" s="22"/>
      <c r="F4" s="22"/>
      <c r="G4" s="67"/>
      <c r="H4" s="4"/>
      <c r="I4" s="4"/>
      <c r="J4" s="6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4"/>
      <c r="DU4" s="4"/>
      <c r="DV4" s="4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6"/>
      <c r="EO4" s="6"/>
      <c r="EP4" s="6"/>
      <c r="EQ4" s="6"/>
      <c r="ER4" s="6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69.75" customHeight="1">
      <c r="A5" s="141" t="s">
        <v>119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4"/>
      <c r="DU5" s="4"/>
      <c r="DV5" s="4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6"/>
      <c r="EO5" s="6"/>
      <c r="EP5" s="6"/>
      <c r="EQ5" s="6"/>
      <c r="ER5" s="6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69.7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4"/>
      <c r="DU6" s="4"/>
      <c r="DV6" s="4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6"/>
      <c r="EO6" s="6"/>
      <c r="EP6" s="6"/>
      <c r="EQ6" s="6"/>
      <c r="ER6" s="6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69.75" customHeight="1">
      <c r="A7" s="141" t="s">
        <v>29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4"/>
      <c r="DU7" s="4"/>
      <c r="DV7" s="4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6"/>
      <c r="EO7" s="6"/>
      <c r="EP7" s="6"/>
      <c r="EQ7" s="6"/>
      <c r="ER7" s="6"/>
      <c r="ES7" s="5"/>
      <c r="ET7" s="5"/>
      <c r="EU7" s="5"/>
      <c r="EV7" s="5"/>
      <c r="EW7" s="5"/>
      <c r="EX7" s="5"/>
      <c r="EY7" s="5"/>
      <c r="EZ7" s="8"/>
      <c r="FA7" s="8"/>
      <c r="FB7" s="8"/>
      <c r="FC7" s="9"/>
      <c r="FD7" s="9"/>
      <c r="FE7" s="9"/>
      <c r="FF7" s="9"/>
      <c r="FG7" s="10"/>
      <c r="FH7" s="10"/>
      <c r="FI7" s="10"/>
      <c r="FJ7" s="10"/>
      <c r="FK7" s="10"/>
      <c r="FL7" s="10" t="s">
        <v>14</v>
      </c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5"/>
      <c r="IS7" s="5"/>
      <c r="IT7" s="5"/>
      <c r="IU7" s="5"/>
      <c r="IV7" s="5"/>
    </row>
    <row r="8" spans="1:256" s="32" customFormat="1" ht="69.75" customHeight="1">
      <c r="A8" s="139" t="s">
        <v>54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30"/>
      <c r="DU8" s="30"/>
      <c r="DV8" s="30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31"/>
      <c r="EO8" s="31"/>
      <c r="EP8" s="31"/>
      <c r="EQ8" s="31"/>
      <c r="ER8" s="31"/>
      <c r="ES8" s="29"/>
      <c r="ET8" s="29"/>
      <c r="EU8" s="29"/>
      <c r="EV8" s="29"/>
      <c r="EW8" s="29"/>
      <c r="EX8" s="29"/>
      <c r="EY8" s="29"/>
      <c r="EZ8" s="33"/>
      <c r="FA8" s="33" t="s">
        <v>5</v>
      </c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 t="s">
        <v>6</v>
      </c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 t="s">
        <v>7</v>
      </c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 t="s">
        <v>8</v>
      </c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4"/>
      <c r="IO8" s="33"/>
      <c r="IP8" s="33"/>
      <c r="IQ8" s="33"/>
      <c r="IR8" s="29"/>
      <c r="IS8" s="29"/>
      <c r="IT8" s="29"/>
      <c r="IU8" s="29"/>
      <c r="IV8" s="29"/>
    </row>
    <row r="9" spans="1:256" ht="69.75" customHeight="1" thickBot="1">
      <c r="A9" s="177" t="s">
        <v>52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2"/>
      <c r="O9" s="4"/>
      <c r="P9" s="13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4"/>
      <c r="DZ9" s="4"/>
      <c r="EA9" s="4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6"/>
      <c r="ET9" s="6"/>
      <c r="EU9" s="6"/>
      <c r="EV9" s="6"/>
      <c r="EW9" s="6"/>
      <c r="EX9" s="5"/>
      <c r="EY9" s="5"/>
      <c r="EZ9" s="5"/>
      <c r="FA9" s="5"/>
      <c r="FB9" s="5"/>
      <c r="FC9" s="5"/>
      <c r="FD9" s="5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1"/>
      <c r="IT9" s="10"/>
      <c r="IU9" s="10"/>
      <c r="IV9" s="14"/>
    </row>
    <row r="10" spans="1:256" ht="72" customHeight="1" thickBot="1">
      <c r="A10" s="131" t="s">
        <v>20</v>
      </c>
      <c r="B10" s="133" t="s">
        <v>53</v>
      </c>
      <c r="C10" s="133" t="s">
        <v>0</v>
      </c>
      <c r="D10" s="131" t="s">
        <v>24</v>
      </c>
      <c r="E10" s="131" t="s">
        <v>22</v>
      </c>
      <c r="F10" s="131" t="s">
        <v>23</v>
      </c>
      <c r="G10" s="136" t="s">
        <v>1</v>
      </c>
      <c r="H10" s="137"/>
      <c r="I10" s="63"/>
      <c r="J10" s="136" t="s">
        <v>2</v>
      </c>
      <c r="K10" s="137"/>
      <c r="L10" s="64"/>
      <c r="M10" s="129" t="s">
        <v>25</v>
      </c>
      <c r="N10" s="143" t="s">
        <v>12</v>
      </c>
      <c r="O10" s="4"/>
      <c r="P10" s="1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4"/>
      <c r="DZ10" s="4"/>
      <c r="EA10" s="4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6"/>
      <c r="ET10" s="6"/>
      <c r="EU10" s="6"/>
      <c r="EV10" s="6"/>
      <c r="EW10" s="6"/>
      <c r="EX10" s="5"/>
      <c r="EY10" s="5"/>
      <c r="EZ10" s="5"/>
      <c r="FA10" s="6"/>
      <c r="FB10" s="5"/>
      <c r="FC10" s="5"/>
      <c r="FD10" s="5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1"/>
      <c r="IT10" s="10"/>
      <c r="IU10" s="10"/>
      <c r="IV10" s="10"/>
    </row>
    <row r="11" spans="1:256" ht="39.75" customHeight="1">
      <c r="A11" s="132"/>
      <c r="B11" s="134"/>
      <c r="C11" s="134"/>
      <c r="D11" s="132"/>
      <c r="E11" s="132"/>
      <c r="F11" s="154"/>
      <c r="G11" s="150" t="s">
        <v>9</v>
      </c>
      <c r="H11" s="167" t="s">
        <v>21</v>
      </c>
      <c r="I11" s="155" t="s">
        <v>30</v>
      </c>
      <c r="J11" s="150" t="s">
        <v>9</v>
      </c>
      <c r="K11" s="167" t="s">
        <v>21</v>
      </c>
      <c r="L11" s="167" t="s">
        <v>30</v>
      </c>
      <c r="M11" s="180"/>
      <c r="N11" s="144"/>
      <c r="O11" s="4"/>
      <c r="P11" s="15"/>
      <c r="Q11" s="5"/>
      <c r="R11" s="5" t="s">
        <v>5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 t="s">
        <v>6</v>
      </c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 t="s">
        <v>7</v>
      </c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 t="s">
        <v>8</v>
      </c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4"/>
      <c r="DZ11" s="4"/>
      <c r="EA11" s="4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6"/>
      <c r="ET11" s="6">
        <v>1</v>
      </c>
      <c r="EU11" s="6">
        <v>2</v>
      </c>
      <c r="EV11" s="6"/>
      <c r="EW11" s="6"/>
      <c r="EX11" s="5"/>
      <c r="EY11" s="5"/>
      <c r="EZ11" s="5"/>
      <c r="FA11" s="5"/>
      <c r="FB11" s="5"/>
      <c r="FC11" s="5"/>
      <c r="FD11" s="5"/>
      <c r="FE11" s="8"/>
      <c r="FF11" s="8"/>
      <c r="FG11" s="8"/>
      <c r="FH11" s="9"/>
      <c r="FI11" s="9"/>
      <c r="FJ11" s="9"/>
      <c r="FK11" s="9"/>
      <c r="FL11" s="10"/>
      <c r="FM11" s="10"/>
      <c r="FN11" s="10"/>
      <c r="FO11" s="10"/>
      <c r="FP11" s="10"/>
      <c r="FQ11" s="10" t="s">
        <v>14</v>
      </c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ht="129" customHeight="1" thickBot="1">
      <c r="A12" s="132"/>
      <c r="B12" s="178"/>
      <c r="C12" s="178"/>
      <c r="D12" s="132"/>
      <c r="E12" s="132"/>
      <c r="F12" s="154"/>
      <c r="G12" s="151"/>
      <c r="H12" s="179"/>
      <c r="I12" s="156"/>
      <c r="J12" s="151"/>
      <c r="K12" s="179"/>
      <c r="L12" s="149"/>
      <c r="M12" s="180"/>
      <c r="N12" s="145"/>
      <c r="O12" s="4"/>
      <c r="P12" s="16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  <c r="X12" s="5">
        <v>8</v>
      </c>
      <c r="Y12" s="5">
        <v>9</v>
      </c>
      <c r="Z12" s="5">
        <v>10</v>
      </c>
      <c r="AA12" s="5">
        <v>11</v>
      </c>
      <c r="AB12" s="5">
        <v>12</v>
      </c>
      <c r="AC12" s="5">
        <v>13</v>
      </c>
      <c r="AD12" s="5">
        <v>14</v>
      </c>
      <c r="AE12" s="5">
        <v>15</v>
      </c>
      <c r="AF12" s="5">
        <v>16</v>
      </c>
      <c r="AG12" s="5">
        <v>17</v>
      </c>
      <c r="AH12" s="5">
        <v>18</v>
      </c>
      <c r="AI12" s="5">
        <v>19</v>
      </c>
      <c r="AJ12" s="5">
        <v>20</v>
      </c>
      <c r="AK12" s="5">
        <v>21</v>
      </c>
      <c r="AL12" s="5" t="s">
        <v>3</v>
      </c>
      <c r="AM12" s="5"/>
      <c r="AN12" s="5">
        <v>1</v>
      </c>
      <c r="AO12" s="5">
        <v>2</v>
      </c>
      <c r="AP12" s="5">
        <v>3</v>
      </c>
      <c r="AQ12" s="5">
        <v>4</v>
      </c>
      <c r="AR12" s="5">
        <v>5</v>
      </c>
      <c r="AS12" s="5">
        <v>6</v>
      </c>
      <c r="AT12" s="5">
        <v>7</v>
      </c>
      <c r="AU12" s="5">
        <v>8</v>
      </c>
      <c r="AV12" s="5">
        <v>9</v>
      </c>
      <c r="AW12" s="5">
        <v>10</v>
      </c>
      <c r="AX12" s="5">
        <v>11</v>
      </c>
      <c r="AY12" s="5">
        <v>12</v>
      </c>
      <c r="AZ12" s="5">
        <v>13</v>
      </c>
      <c r="BA12" s="5">
        <v>14</v>
      </c>
      <c r="BB12" s="5">
        <v>15</v>
      </c>
      <c r="BC12" s="5">
        <v>16</v>
      </c>
      <c r="BD12" s="5">
        <v>17</v>
      </c>
      <c r="BE12" s="5">
        <v>18</v>
      </c>
      <c r="BF12" s="5">
        <v>19</v>
      </c>
      <c r="BG12" s="5">
        <v>20</v>
      </c>
      <c r="BH12" s="5"/>
      <c r="BI12" s="5" t="s">
        <v>4</v>
      </c>
      <c r="BJ12" s="5"/>
      <c r="BK12" s="5">
        <v>1</v>
      </c>
      <c r="BL12" s="5">
        <v>2</v>
      </c>
      <c r="BM12" s="5">
        <v>3</v>
      </c>
      <c r="BN12" s="5">
        <v>4</v>
      </c>
      <c r="BO12" s="5">
        <v>5</v>
      </c>
      <c r="BP12" s="5">
        <v>6</v>
      </c>
      <c r="BQ12" s="5">
        <v>7</v>
      </c>
      <c r="BR12" s="5">
        <v>8</v>
      </c>
      <c r="BS12" s="5">
        <v>9</v>
      </c>
      <c r="BT12" s="5">
        <v>10</v>
      </c>
      <c r="BU12" s="5">
        <v>11</v>
      </c>
      <c r="BV12" s="5">
        <v>12</v>
      </c>
      <c r="BW12" s="5">
        <v>13</v>
      </c>
      <c r="BX12" s="5">
        <v>14</v>
      </c>
      <c r="BY12" s="5">
        <v>15</v>
      </c>
      <c r="BZ12" s="5">
        <v>16</v>
      </c>
      <c r="CA12" s="5">
        <v>17</v>
      </c>
      <c r="CB12" s="5">
        <v>18</v>
      </c>
      <c r="CC12" s="5">
        <v>19</v>
      </c>
      <c r="CD12" s="5">
        <v>20</v>
      </c>
      <c r="CE12" s="5">
        <v>21</v>
      </c>
      <c r="CF12" s="5">
        <v>22</v>
      </c>
      <c r="CG12" s="5">
        <v>23</v>
      </c>
      <c r="CH12" s="5">
        <v>24</v>
      </c>
      <c r="CI12" s="5">
        <v>25</v>
      </c>
      <c r="CJ12" s="5">
        <v>26</v>
      </c>
      <c r="CK12" s="5">
        <v>27</v>
      </c>
      <c r="CL12" s="5">
        <v>28</v>
      </c>
      <c r="CM12" s="5">
        <v>29</v>
      </c>
      <c r="CN12" s="5">
        <v>30</v>
      </c>
      <c r="CO12" s="5">
        <v>31</v>
      </c>
      <c r="CP12" s="5">
        <v>32</v>
      </c>
      <c r="CQ12" s="5">
        <v>33</v>
      </c>
      <c r="CR12" s="5">
        <v>34</v>
      </c>
      <c r="CS12" s="5">
        <v>35</v>
      </c>
      <c r="CT12" s="5">
        <v>36</v>
      </c>
      <c r="CU12" s="5">
        <v>37</v>
      </c>
      <c r="CV12" s="5">
        <v>38</v>
      </c>
      <c r="CW12" s="5">
        <v>39</v>
      </c>
      <c r="CX12" s="5">
        <v>40</v>
      </c>
      <c r="CY12" s="5"/>
      <c r="CZ12" s="5"/>
      <c r="DA12" s="5"/>
      <c r="DB12" s="5">
        <v>1</v>
      </c>
      <c r="DC12" s="5">
        <v>2</v>
      </c>
      <c r="DD12" s="5">
        <v>3</v>
      </c>
      <c r="DE12" s="5">
        <v>4</v>
      </c>
      <c r="DF12" s="5">
        <v>5</v>
      </c>
      <c r="DG12" s="5">
        <v>6</v>
      </c>
      <c r="DH12" s="5">
        <v>7</v>
      </c>
      <c r="DI12" s="5">
        <v>8</v>
      </c>
      <c r="DJ12" s="5">
        <v>9</v>
      </c>
      <c r="DK12" s="5">
        <v>10</v>
      </c>
      <c r="DL12" s="5">
        <v>11</v>
      </c>
      <c r="DM12" s="5">
        <v>12</v>
      </c>
      <c r="DN12" s="5">
        <v>13</v>
      </c>
      <c r="DO12" s="5">
        <v>14</v>
      </c>
      <c r="DP12" s="5">
        <v>15</v>
      </c>
      <c r="DQ12" s="5">
        <v>16</v>
      </c>
      <c r="DR12" s="5">
        <v>17</v>
      </c>
      <c r="DS12" s="5">
        <v>18</v>
      </c>
      <c r="DT12" s="5">
        <v>19</v>
      </c>
      <c r="DU12" s="5">
        <v>20</v>
      </c>
      <c r="DV12" s="5">
        <v>21</v>
      </c>
      <c r="DW12" s="5">
        <v>22</v>
      </c>
      <c r="DX12" s="5">
        <v>23</v>
      </c>
      <c r="DY12" s="5">
        <v>24</v>
      </c>
      <c r="DZ12" s="5">
        <v>25</v>
      </c>
      <c r="EA12" s="5">
        <v>26</v>
      </c>
      <c r="EB12" s="5">
        <v>27</v>
      </c>
      <c r="EC12" s="5">
        <v>28</v>
      </c>
      <c r="ED12" s="5">
        <v>29</v>
      </c>
      <c r="EE12" s="5">
        <v>30</v>
      </c>
      <c r="EF12" s="5">
        <v>31</v>
      </c>
      <c r="EG12" s="5">
        <v>32</v>
      </c>
      <c r="EH12" s="5">
        <v>33</v>
      </c>
      <c r="EI12" s="5">
        <v>34</v>
      </c>
      <c r="EJ12" s="5">
        <v>35</v>
      </c>
      <c r="EK12" s="5">
        <v>36</v>
      </c>
      <c r="EL12" s="5">
        <v>37</v>
      </c>
      <c r="EM12" s="5">
        <v>38</v>
      </c>
      <c r="EN12" s="5">
        <v>39</v>
      </c>
      <c r="EO12" s="5">
        <v>40</v>
      </c>
      <c r="EP12" s="5"/>
      <c r="EQ12" s="5"/>
      <c r="ER12" s="5"/>
      <c r="ES12" s="6"/>
      <c r="ET12" s="6"/>
      <c r="EU12" s="6"/>
      <c r="EV12" s="6"/>
      <c r="EW12" s="6" t="s">
        <v>13</v>
      </c>
      <c r="EX12" s="5" t="s">
        <v>10</v>
      </c>
      <c r="EY12" s="5" t="s">
        <v>11</v>
      </c>
      <c r="EZ12" s="17" t="s">
        <v>9</v>
      </c>
      <c r="FA12" s="5"/>
      <c r="FB12" s="5" t="s">
        <v>18</v>
      </c>
      <c r="FC12" s="5" t="s">
        <v>19</v>
      </c>
      <c r="FD12" s="5"/>
      <c r="FE12" s="10"/>
      <c r="FF12" s="10" t="s">
        <v>5</v>
      </c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 t="s">
        <v>6</v>
      </c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 t="s">
        <v>7</v>
      </c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 t="s">
        <v>8</v>
      </c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1"/>
      <c r="IT12" s="10"/>
      <c r="IU12" s="10"/>
      <c r="IV12" s="10"/>
    </row>
    <row r="13" spans="1:256" s="3" customFormat="1" ht="71.25" customHeight="1">
      <c r="A13" s="42">
        <v>1</v>
      </c>
      <c r="B13" s="82">
        <v>59</v>
      </c>
      <c r="C13" s="44" t="s">
        <v>267</v>
      </c>
      <c r="D13" s="43" t="s">
        <v>38</v>
      </c>
      <c r="E13" s="45" t="s">
        <v>268</v>
      </c>
      <c r="F13" s="57" t="s">
        <v>33</v>
      </c>
      <c r="G13" s="46">
        <v>1</v>
      </c>
      <c r="H13" s="58">
        <f aca="true" t="shared" si="0" ref="H13:H18">IF(AND(G13&lt;=20,G13&gt;=1),IF(G13=1,25,IF(G13=2,22,IF(G13=3,20,IF(G13=4,18,21-G13)))),0)</f>
        <v>25</v>
      </c>
      <c r="I13" s="59">
        <f aca="true" t="shared" si="1" ref="I13:I18">IF(AND(G13&lt;=40,G13&gt;=1),IF(G13=1,45,IF(G13=2,42,IF(G13=3,40,IF(G13=4,38,41-G13)))),0)</f>
        <v>45</v>
      </c>
      <c r="J13" s="47">
        <v>1</v>
      </c>
      <c r="K13" s="58">
        <f aca="true" t="shared" si="2" ref="K13:K18">IF(AND(J13&lt;=20,J13&gt;=1),IF(J13=1,25,IF(J13=2,22,IF(J13=3,20,IF(J13=4,18,21-J13)))),0)</f>
        <v>25</v>
      </c>
      <c r="L13" s="59">
        <f aca="true" t="shared" si="3" ref="L13:L18">IF(AND(J13&lt;=40,J13&gt;=1),IF(J13=1,45,IF(J13=2,42,IF(J13=3,40,IF(J13=4,38,41-J13)))),0)</f>
        <v>45</v>
      </c>
      <c r="M13" s="43">
        <f aca="true" t="shared" si="4" ref="M13:M18">H13+K13</f>
        <v>50</v>
      </c>
      <c r="N13" s="18" t="e">
        <f>#REF!+#REF!</f>
        <v>#REF!</v>
      </c>
      <c r="O13" s="19"/>
      <c r="P13" s="20"/>
      <c r="Q13" s="19">
        <f>IF(G13=1,25,0)</f>
        <v>25</v>
      </c>
      <c r="R13" s="19">
        <f>IF(G13=2,22,0)</f>
        <v>0</v>
      </c>
      <c r="S13" s="19">
        <f>IF(G13=3,20,0)</f>
        <v>0</v>
      </c>
      <c r="T13" s="19">
        <f>IF(G13=4,18,0)</f>
        <v>0</v>
      </c>
      <c r="U13" s="19">
        <f>IF(G13=5,16,0)</f>
        <v>0</v>
      </c>
      <c r="V13" s="19">
        <f>IF(G13=6,15,0)</f>
        <v>0</v>
      </c>
      <c r="W13" s="19">
        <f>IF(G13=7,14,0)</f>
        <v>0</v>
      </c>
      <c r="X13" s="19">
        <f>IF(G13=8,13,0)</f>
        <v>0</v>
      </c>
      <c r="Y13" s="19">
        <f>IF(G13=9,12,0)</f>
        <v>0</v>
      </c>
      <c r="Z13" s="19">
        <f>IF(G13=10,11,0)</f>
        <v>0</v>
      </c>
      <c r="AA13" s="19">
        <f>IF(G13=11,10,0)</f>
        <v>0</v>
      </c>
      <c r="AB13" s="19">
        <f>IF(G13=12,9,0)</f>
        <v>0</v>
      </c>
      <c r="AC13" s="19">
        <f>IF(G13=13,8,0)</f>
        <v>0</v>
      </c>
      <c r="AD13" s="19">
        <f>IF(G13=14,7,0)</f>
        <v>0</v>
      </c>
      <c r="AE13" s="19">
        <f>IF(G13=15,6,0)</f>
        <v>0</v>
      </c>
      <c r="AF13" s="19">
        <f>IF(G13=16,5,0)</f>
        <v>0</v>
      </c>
      <c r="AG13" s="19">
        <f>IF(G13=17,4,0)</f>
        <v>0</v>
      </c>
      <c r="AH13" s="19">
        <f>IF(G13=18,3,0)</f>
        <v>0</v>
      </c>
      <c r="AI13" s="19">
        <f>IF(G13=19,2,0)</f>
        <v>0</v>
      </c>
      <c r="AJ13" s="19">
        <f>IF(G13=20,1,0)</f>
        <v>0</v>
      </c>
      <c r="AK13" s="19">
        <f>IF(G13&gt;20,0,0)</f>
        <v>0</v>
      </c>
      <c r="AL13" s="19">
        <f>IF(G13="сх",0,0)</f>
        <v>0</v>
      </c>
      <c r="AM13" s="19">
        <f>SUM(Q13:AK13)</f>
        <v>25</v>
      </c>
      <c r="AN13" s="19">
        <f>IF(J13=1,25,0)</f>
        <v>25</v>
      </c>
      <c r="AO13" s="19">
        <f>IF(J13=2,22,0)</f>
        <v>0</v>
      </c>
      <c r="AP13" s="19">
        <f>IF(J13=3,20,0)</f>
        <v>0</v>
      </c>
      <c r="AQ13" s="19">
        <f>IF(J13=4,18,0)</f>
        <v>0</v>
      </c>
      <c r="AR13" s="19">
        <f>IF(J13=5,16,0)</f>
        <v>0</v>
      </c>
      <c r="AS13" s="19">
        <f>IF(J13=6,15,0)</f>
        <v>0</v>
      </c>
      <c r="AT13" s="19">
        <f>IF(J13=7,14,0)</f>
        <v>0</v>
      </c>
      <c r="AU13" s="19">
        <f>IF(J13=8,13,0)</f>
        <v>0</v>
      </c>
      <c r="AV13" s="19">
        <f>IF(J13=9,12,0)</f>
        <v>0</v>
      </c>
      <c r="AW13" s="19">
        <f>IF(J13=10,11,0)</f>
        <v>0</v>
      </c>
      <c r="AX13" s="19">
        <f>IF(J13=11,10,0)</f>
        <v>0</v>
      </c>
      <c r="AY13" s="19">
        <f>IF(J13=12,9,0)</f>
        <v>0</v>
      </c>
      <c r="AZ13" s="19">
        <f>IF(J13=13,8,0)</f>
        <v>0</v>
      </c>
      <c r="BA13" s="19">
        <f>IF(J13=14,7,0)</f>
        <v>0</v>
      </c>
      <c r="BB13" s="19">
        <f>IF(J13=15,6,0)</f>
        <v>0</v>
      </c>
      <c r="BC13" s="19">
        <f>IF(J13=16,5,0)</f>
        <v>0</v>
      </c>
      <c r="BD13" s="19">
        <f>IF(J13=17,4,0)</f>
        <v>0</v>
      </c>
      <c r="BE13" s="19">
        <f>IF(J13=18,3,0)</f>
        <v>0</v>
      </c>
      <c r="BF13" s="19">
        <f>IF(J13=19,2,0)</f>
        <v>0</v>
      </c>
      <c r="BG13" s="19">
        <f>IF(J13=20,1,0)</f>
        <v>0</v>
      </c>
      <c r="BH13" s="19">
        <f>IF(J13&gt;20,0,0)</f>
        <v>0</v>
      </c>
      <c r="BI13" s="19">
        <f>IF(J13="сх",0,0)</f>
        <v>0</v>
      </c>
      <c r="BJ13" s="19">
        <f>SUM(AN13:BH13)</f>
        <v>25</v>
      </c>
      <c r="BK13" s="19">
        <f>IF(G13=1,45,0)</f>
        <v>45</v>
      </c>
      <c r="BL13" s="19">
        <f>IF(G13=2,42,0)</f>
        <v>0</v>
      </c>
      <c r="BM13" s="19">
        <f>IF(G13=3,40,0)</f>
        <v>0</v>
      </c>
      <c r="BN13" s="19">
        <f>IF(G13=4,38,0)</f>
        <v>0</v>
      </c>
      <c r="BO13" s="19">
        <f>IF(G13=5,36,0)</f>
        <v>0</v>
      </c>
      <c r="BP13" s="19">
        <f>IF(G13=6,35,0)</f>
        <v>0</v>
      </c>
      <c r="BQ13" s="19">
        <f>IF(G13=7,34,0)</f>
        <v>0</v>
      </c>
      <c r="BR13" s="19">
        <f>IF(G13=8,33,0)</f>
        <v>0</v>
      </c>
      <c r="BS13" s="19">
        <f>IF(G13=9,32,0)</f>
        <v>0</v>
      </c>
      <c r="BT13" s="19">
        <f>IF(G13=10,31,0)</f>
        <v>0</v>
      </c>
      <c r="BU13" s="19">
        <f>IF(G13=11,30,0)</f>
        <v>0</v>
      </c>
      <c r="BV13" s="19">
        <f>IF(G13=12,29,0)</f>
        <v>0</v>
      </c>
      <c r="BW13" s="19">
        <f>IF(G13=13,28,0)</f>
        <v>0</v>
      </c>
      <c r="BX13" s="19">
        <f>IF(G13=14,27,0)</f>
        <v>0</v>
      </c>
      <c r="BY13" s="19">
        <f>IF(G13=15,26,0)</f>
        <v>0</v>
      </c>
      <c r="BZ13" s="19">
        <f>IF(G13=16,25,0)</f>
        <v>0</v>
      </c>
      <c r="CA13" s="19">
        <f>IF(G13=17,24,0)</f>
        <v>0</v>
      </c>
      <c r="CB13" s="19">
        <f>IF(G13=18,23,0)</f>
        <v>0</v>
      </c>
      <c r="CC13" s="19">
        <f>IF(G13=19,22,0)</f>
        <v>0</v>
      </c>
      <c r="CD13" s="19">
        <f>IF(G13=20,21,0)</f>
        <v>0</v>
      </c>
      <c r="CE13" s="19">
        <f>IF(G13=21,20,0)</f>
        <v>0</v>
      </c>
      <c r="CF13" s="19">
        <f>IF(G13=22,19,0)</f>
        <v>0</v>
      </c>
      <c r="CG13" s="19">
        <f>IF(G13=23,18,0)</f>
        <v>0</v>
      </c>
      <c r="CH13" s="19">
        <f>IF(G13=24,17,0)</f>
        <v>0</v>
      </c>
      <c r="CI13" s="19">
        <f>IF(G13=25,16,0)</f>
        <v>0</v>
      </c>
      <c r="CJ13" s="19">
        <f>IF(G13=26,15,0)</f>
        <v>0</v>
      </c>
      <c r="CK13" s="19">
        <f>IF(G13=27,14,0)</f>
        <v>0</v>
      </c>
      <c r="CL13" s="19">
        <f>IF(G13=28,13,0)</f>
        <v>0</v>
      </c>
      <c r="CM13" s="19">
        <f>IF(G13=29,12,0)</f>
        <v>0</v>
      </c>
      <c r="CN13" s="19">
        <f>IF(G13=30,11,0)</f>
        <v>0</v>
      </c>
      <c r="CO13" s="19">
        <f>IF(G13=31,10,0)</f>
        <v>0</v>
      </c>
      <c r="CP13" s="19">
        <f>IF(G13=32,9,0)</f>
        <v>0</v>
      </c>
      <c r="CQ13" s="19">
        <f>IF(G13=33,8,0)</f>
        <v>0</v>
      </c>
      <c r="CR13" s="19">
        <f>IF(G13=34,7,0)</f>
        <v>0</v>
      </c>
      <c r="CS13" s="19">
        <f>IF(G13=35,6,0)</f>
        <v>0</v>
      </c>
      <c r="CT13" s="19">
        <f>IF(G13=36,5,0)</f>
        <v>0</v>
      </c>
      <c r="CU13" s="19">
        <f>IF(G13=37,4,0)</f>
        <v>0</v>
      </c>
      <c r="CV13" s="19">
        <f>IF(G13=38,3,0)</f>
        <v>0</v>
      </c>
      <c r="CW13" s="19">
        <f>IF(G13=39,2,0)</f>
        <v>0</v>
      </c>
      <c r="CX13" s="19">
        <f>IF(G13=40,1,0)</f>
        <v>0</v>
      </c>
      <c r="CY13" s="19">
        <f>IF(G13&gt;20,0,0)</f>
        <v>0</v>
      </c>
      <c r="CZ13" s="19">
        <f>IF(G13="сх",0,0)</f>
        <v>0</v>
      </c>
      <c r="DA13" s="19">
        <f>SUM(BK13:CZ13)</f>
        <v>45</v>
      </c>
      <c r="DB13" s="19">
        <f>IF(J13=1,45,0)</f>
        <v>45</v>
      </c>
      <c r="DC13" s="19">
        <f>IF(J13=2,42,0)</f>
        <v>0</v>
      </c>
      <c r="DD13" s="19">
        <f>IF(J13=3,40,0)</f>
        <v>0</v>
      </c>
      <c r="DE13" s="19">
        <f>IF(J13=4,38,0)</f>
        <v>0</v>
      </c>
      <c r="DF13" s="19">
        <f>IF(J13=5,36,0)</f>
        <v>0</v>
      </c>
      <c r="DG13" s="19">
        <f>IF(J13=6,35,0)</f>
        <v>0</v>
      </c>
      <c r="DH13" s="19">
        <f>IF(J13=7,34,0)</f>
        <v>0</v>
      </c>
      <c r="DI13" s="19">
        <f>IF(J13=8,33,0)</f>
        <v>0</v>
      </c>
      <c r="DJ13" s="19">
        <f>IF(J13=9,32,0)</f>
        <v>0</v>
      </c>
      <c r="DK13" s="19">
        <f>IF(J13=10,31,0)</f>
        <v>0</v>
      </c>
      <c r="DL13" s="19">
        <f>IF(J13=11,30,0)</f>
        <v>0</v>
      </c>
      <c r="DM13" s="19">
        <f>IF(J13=12,29,0)</f>
        <v>0</v>
      </c>
      <c r="DN13" s="19">
        <f>IF(J13=13,28,0)</f>
        <v>0</v>
      </c>
      <c r="DO13" s="19">
        <f>IF(J13=14,27,0)</f>
        <v>0</v>
      </c>
      <c r="DP13" s="19">
        <f>IF(J13=15,26,0)</f>
        <v>0</v>
      </c>
      <c r="DQ13" s="19">
        <f>IF(J13=16,25,0)</f>
        <v>0</v>
      </c>
      <c r="DR13" s="19">
        <f>IF(J13=17,24,0)</f>
        <v>0</v>
      </c>
      <c r="DS13" s="19">
        <f>IF(J13=18,23,0)</f>
        <v>0</v>
      </c>
      <c r="DT13" s="19">
        <f>IF(J13=19,22,0)</f>
        <v>0</v>
      </c>
      <c r="DU13" s="19">
        <f>IF(J13=20,21,0)</f>
        <v>0</v>
      </c>
      <c r="DV13" s="19">
        <f>IF(J13=21,20,0)</f>
        <v>0</v>
      </c>
      <c r="DW13" s="19">
        <f>IF(J13=22,19,0)</f>
        <v>0</v>
      </c>
      <c r="DX13" s="19">
        <f>IF(J13=23,18,0)</f>
        <v>0</v>
      </c>
      <c r="DY13" s="19">
        <f>IF(J13=24,17,0)</f>
        <v>0</v>
      </c>
      <c r="DZ13" s="19">
        <f>IF(J13=25,16,0)</f>
        <v>0</v>
      </c>
      <c r="EA13" s="19">
        <f>IF(J13=26,15,0)</f>
        <v>0</v>
      </c>
      <c r="EB13" s="19">
        <f>IF(J13=27,14,0)</f>
        <v>0</v>
      </c>
      <c r="EC13" s="19">
        <f>IF(J13=28,13,0)</f>
        <v>0</v>
      </c>
      <c r="ED13" s="19">
        <f>IF(J13=29,12,0)</f>
        <v>0</v>
      </c>
      <c r="EE13" s="19">
        <f>IF(J13=30,11,0)</f>
        <v>0</v>
      </c>
      <c r="EF13" s="19">
        <f>IF(J13=31,10,0)</f>
        <v>0</v>
      </c>
      <c r="EG13" s="19">
        <f>IF(J13=32,9,0)</f>
        <v>0</v>
      </c>
      <c r="EH13" s="19">
        <f>IF(J13=33,8,0)</f>
        <v>0</v>
      </c>
      <c r="EI13" s="19">
        <f>IF(J13=34,7,0)</f>
        <v>0</v>
      </c>
      <c r="EJ13" s="19">
        <f>IF(J13=35,6,0)</f>
        <v>0</v>
      </c>
      <c r="EK13" s="19">
        <f>IF(J13=36,5,0)</f>
        <v>0</v>
      </c>
      <c r="EL13" s="19">
        <f>IF(J13=37,4,0)</f>
        <v>0</v>
      </c>
      <c r="EM13" s="19">
        <f>IF(J13=38,3,0)</f>
        <v>0</v>
      </c>
      <c r="EN13" s="19">
        <f>IF(J13=39,2,0)</f>
        <v>0</v>
      </c>
      <c r="EO13" s="19">
        <f>IF(J13=40,1,0)</f>
        <v>0</v>
      </c>
      <c r="EP13" s="19">
        <f>IF(J13&gt;20,0,0)</f>
        <v>0</v>
      </c>
      <c r="EQ13" s="19">
        <f>IF(J13="сх",0,0)</f>
        <v>0</v>
      </c>
      <c r="ER13" s="19">
        <f>SUM(DB13:EQ13)</f>
        <v>45</v>
      </c>
      <c r="ES13" s="19"/>
      <c r="ET13" s="19">
        <f>IF(G13="сх","ноль",IF(G13&gt;0,G13,"Ноль"))</f>
        <v>1</v>
      </c>
      <c r="EU13" s="19">
        <f>IF(J13="сх","ноль",IF(J13&gt;0,J13,"Ноль"))</f>
        <v>1</v>
      </c>
      <c r="EV13" s="19"/>
      <c r="EW13" s="19">
        <f>MIN(ET13,EU13)</f>
        <v>1</v>
      </c>
      <c r="EX13" s="19" t="e">
        <f>IF(M13=#REF!,IF(J13&lt;#REF!,#REF!,FB13),#REF!)</f>
        <v>#REF!</v>
      </c>
      <c r="EY13" s="19" t="e">
        <f>IF(M13=#REF!,IF(J13&lt;#REF!,0,1))</f>
        <v>#REF!</v>
      </c>
      <c r="EZ13" s="19" t="e">
        <f>IF(AND(EW13&gt;=21,EW13&lt;&gt;0),EW13,IF(M13&lt;#REF!,"СТОП",EX13+EY13))</f>
        <v>#REF!</v>
      </c>
      <c r="FA13" s="19"/>
      <c r="FB13" s="19">
        <v>15</v>
      </c>
      <c r="FC13" s="19">
        <v>16</v>
      </c>
      <c r="FD13" s="19"/>
      <c r="FE13" s="21">
        <f>IF(G13=1,25,0)</f>
        <v>25</v>
      </c>
      <c r="FF13" s="21">
        <f>IF(G13=2,22,0)</f>
        <v>0</v>
      </c>
      <c r="FG13" s="21">
        <f>IF(G13=3,20,0)</f>
        <v>0</v>
      </c>
      <c r="FH13" s="21">
        <f>IF(G13=4,18,0)</f>
        <v>0</v>
      </c>
      <c r="FI13" s="21">
        <f>IF(G13=5,16,0)</f>
        <v>0</v>
      </c>
      <c r="FJ13" s="21">
        <f>IF(G13=6,15,0)</f>
        <v>0</v>
      </c>
      <c r="FK13" s="21">
        <f>IF(G13=7,14,0)</f>
        <v>0</v>
      </c>
      <c r="FL13" s="21">
        <f>IF(G13=8,13,0)</f>
        <v>0</v>
      </c>
      <c r="FM13" s="21">
        <f>IF(G13=9,12,0)</f>
        <v>0</v>
      </c>
      <c r="FN13" s="21">
        <f>IF(G13=10,11,0)</f>
        <v>0</v>
      </c>
      <c r="FO13" s="21">
        <f>IF(G13=11,10,0)</f>
        <v>0</v>
      </c>
      <c r="FP13" s="21">
        <f>IF(G13=12,9,0)</f>
        <v>0</v>
      </c>
      <c r="FQ13" s="21">
        <f>IF(G13=13,8,0)</f>
        <v>0</v>
      </c>
      <c r="FR13" s="21">
        <f>IF(G13=14,7,0)</f>
        <v>0</v>
      </c>
      <c r="FS13" s="21">
        <f>IF(G13=15,6,0)</f>
        <v>0</v>
      </c>
      <c r="FT13" s="21">
        <f>IF(G13=16,5,0)</f>
        <v>0</v>
      </c>
      <c r="FU13" s="21">
        <f>IF(G13=17,4,0)</f>
        <v>0</v>
      </c>
      <c r="FV13" s="21">
        <f>IF(G13=18,3,0)</f>
        <v>0</v>
      </c>
      <c r="FW13" s="21">
        <f>IF(G13=19,2,0)</f>
        <v>0</v>
      </c>
      <c r="FX13" s="21">
        <f>IF(G13=20,1,0)</f>
        <v>0</v>
      </c>
      <c r="FY13" s="21">
        <f>IF(G13&gt;20,0,0)</f>
        <v>0</v>
      </c>
      <c r="FZ13" s="21">
        <f>IF(G13="сх",0,0)</f>
        <v>0</v>
      </c>
      <c r="GA13" s="21">
        <f>SUM(FE13:FZ13)</f>
        <v>25</v>
      </c>
      <c r="GB13" s="21">
        <f>IF(J13=1,25,0)</f>
        <v>25</v>
      </c>
      <c r="GC13" s="21">
        <f>IF(J13=2,22,0)</f>
        <v>0</v>
      </c>
      <c r="GD13" s="21">
        <f>IF(J13=3,20,0)</f>
        <v>0</v>
      </c>
      <c r="GE13" s="21">
        <f>IF(J13=4,18,0)</f>
        <v>0</v>
      </c>
      <c r="GF13" s="21">
        <f>IF(J13=5,16,0)</f>
        <v>0</v>
      </c>
      <c r="GG13" s="21">
        <f>IF(J13=6,15,0)</f>
        <v>0</v>
      </c>
      <c r="GH13" s="21">
        <f>IF(J13=7,14,0)</f>
        <v>0</v>
      </c>
      <c r="GI13" s="21">
        <f>IF(J13=8,13,0)</f>
        <v>0</v>
      </c>
      <c r="GJ13" s="21">
        <f>IF(J13=9,12,0)</f>
        <v>0</v>
      </c>
      <c r="GK13" s="21">
        <f>IF(J13=10,11,0)</f>
        <v>0</v>
      </c>
      <c r="GL13" s="21">
        <f>IF(J13=11,10,0)</f>
        <v>0</v>
      </c>
      <c r="GM13" s="21">
        <f>IF(J13=12,9,0)</f>
        <v>0</v>
      </c>
      <c r="GN13" s="21">
        <f>IF(J13=13,8,0)</f>
        <v>0</v>
      </c>
      <c r="GO13" s="21">
        <f>IF(J13=14,7,0)</f>
        <v>0</v>
      </c>
      <c r="GP13" s="21">
        <f>IF(J13=15,6,0)</f>
        <v>0</v>
      </c>
      <c r="GQ13" s="21">
        <f>IF(J13=16,5,0)</f>
        <v>0</v>
      </c>
      <c r="GR13" s="21">
        <f>IF(J13=17,4,0)</f>
        <v>0</v>
      </c>
      <c r="GS13" s="21">
        <f>IF(J13=18,3,0)</f>
        <v>0</v>
      </c>
      <c r="GT13" s="21">
        <f>IF(J13=19,2,0)</f>
        <v>0</v>
      </c>
      <c r="GU13" s="21">
        <f>IF(J13=20,1,0)</f>
        <v>0</v>
      </c>
      <c r="GV13" s="21">
        <f>IF(J13&gt;20,0,0)</f>
        <v>0</v>
      </c>
      <c r="GW13" s="21">
        <f>IF(J13="сх",0,0)</f>
        <v>0</v>
      </c>
      <c r="GX13" s="21">
        <f>SUM(GB13:GW13)</f>
        <v>25</v>
      </c>
      <c r="GY13" s="21">
        <f>IF(G13=1,100,0)</f>
        <v>100</v>
      </c>
      <c r="GZ13" s="21">
        <f>IF(G13=2,98,0)</f>
        <v>0</v>
      </c>
      <c r="HA13" s="21">
        <f>IF(G13=3,95,0)</f>
        <v>0</v>
      </c>
      <c r="HB13" s="21">
        <f>IF(G13=4,93,0)</f>
        <v>0</v>
      </c>
      <c r="HC13" s="21">
        <f>IF(G13=5,90,0)</f>
        <v>0</v>
      </c>
      <c r="HD13" s="21">
        <f>IF(G13=6,88,0)</f>
        <v>0</v>
      </c>
      <c r="HE13" s="21">
        <f>IF(G13=7,85,0)</f>
        <v>0</v>
      </c>
      <c r="HF13" s="21">
        <f>IF(G13=8,83,0)</f>
        <v>0</v>
      </c>
      <c r="HG13" s="21">
        <f>IF(G13=9,80,0)</f>
        <v>0</v>
      </c>
      <c r="HH13" s="21">
        <f>IF(G13=10,78,0)</f>
        <v>0</v>
      </c>
      <c r="HI13" s="21">
        <f>IF(G13=11,75,0)</f>
        <v>0</v>
      </c>
      <c r="HJ13" s="21">
        <f>IF(G13=12,73,0)</f>
        <v>0</v>
      </c>
      <c r="HK13" s="21">
        <f>IF(G13=13,70,0)</f>
        <v>0</v>
      </c>
      <c r="HL13" s="21">
        <f>IF(G13=14,68,0)</f>
        <v>0</v>
      </c>
      <c r="HM13" s="21">
        <f>IF(G13=15,65,0)</f>
        <v>0</v>
      </c>
      <c r="HN13" s="21">
        <f>IF(G13=16,63,0)</f>
        <v>0</v>
      </c>
      <c r="HO13" s="21">
        <f>IF(G13=17,60,0)</f>
        <v>0</v>
      </c>
      <c r="HP13" s="21">
        <f>IF(G13=18,58,0)</f>
        <v>0</v>
      </c>
      <c r="HQ13" s="21">
        <f>IF(G13=19,55,0)</f>
        <v>0</v>
      </c>
      <c r="HR13" s="21">
        <f>IF(G13=20,53,0)</f>
        <v>0</v>
      </c>
      <c r="HS13" s="21">
        <f>IF(G13&gt;20,0,0)</f>
        <v>0</v>
      </c>
      <c r="HT13" s="21">
        <f>IF(G13="сх",0,0)</f>
        <v>0</v>
      </c>
      <c r="HU13" s="21">
        <f>SUM(GY13:HT13)</f>
        <v>100</v>
      </c>
      <c r="HV13" s="21">
        <f>IF(J13=1,100,0)</f>
        <v>100</v>
      </c>
      <c r="HW13" s="21">
        <f>IF(J13=2,98,0)</f>
        <v>0</v>
      </c>
      <c r="HX13" s="21">
        <f>IF(J13=3,95,0)</f>
        <v>0</v>
      </c>
      <c r="HY13" s="21">
        <f>IF(J13=4,93,0)</f>
        <v>0</v>
      </c>
      <c r="HZ13" s="21">
        <f>IF(J13=5,90,0)</f>
        <v>0</v>
      </c>
      <c r="IA13" s="21">
        <f>IF(J13=6,88,0)</f>
        <v>0</v>
      </c>
      <c r="IB13" s="21">
        <f>IF(J13=7,85,0)</f>
        <v>0</v>
      </c>
      <c r="IC13" s="21">
        <f>IF(J13=8,83,0)</f>
        <v>0</v>
      </c>
      <c r="ID13" s="21">
        <f>IF(J13=9,80,0)</f>
        <v>0</v>
      </c>
      <c r="IE13" s="21">
        <f>IF(J13=10,78,0)</f>
        <v>0</v>
      </c>
      <c r="IF13" s="21">
        <f>IF(J13=11,75,0)</f>
        <v>0</v>
      </c>
      <c r="IG13" s="21">
        <f>IF(J13=12,73,0)</f>
        <v>0</v>
      </c>
      <c r="IH13" s="21">
        <f>IF(J13=13,70,0)</f>
        <v>0</v>
      </c>
      <c r="II13" s="21">
        <f>IF(J13=14,68,0)</f>
        <v>0</v>
      </c>
      <c r="IJ13" s="21">
        <f>IF(J13=15,65,0)</f>
        <v>0</v>
      </c>
      <c r="IK13" s="21">
        <f>IF(J13=16,63,0)</f>
        <v>0</v>
      </c>
      <c r="IL13" s="21">
        <f>IF(J13=17,60,0)</f>
        <v>0</v>
      </c>
      <c r="IM13" s="21">
        <f>IF(J13=18,58,0)</f>
        <v>0</v>
      </c>
      <c r="IN13" s="21">
        <f>IF(J13=19,55,0)</f>
        <v>0</v>
      </c>
      <c r="IO13" s="21">
        <f>IF(J13=20,53,0)</f>
        <v>0</v>
      </c>
      <c r="IP13" s="21">
        <f>IF(J13&gt;20,0,0)</f>
        <v>0</v>
      </c>
      <c r="IQ13" s="21">
        <f>IF(J13="сх",0,0)</f>
        <v>0</v>
      </c>
      <c r="IR13" s="21">
        <f>SUM(HV13:IQ13)</f>
        <v>100</v>
      </c>
      <c r="IS13" s="19"/>
      <c r="IT13" s="19"/>
      <c r="IU13" s="19"/>
      <c r="IV13" s="19"/>
    </row>
    <row r="14" spans="1:256" s="3" customFormat="1" ht="71.25" customHeight="1">
      <c r="A14" s="42">
        <v>2</v>
      </c>
      <c r="B14" s="82">
        <v>303</v>
      </c>
      <c r="C14" s="105" t="s">
        <v>232</v>
      </c>
      <c r="D14" s="43">
        <v>1</v>
      </c>
      <c r="E14" s="45" t="s">
        <v>34</v>
      </c>
      <c r="F14" s="104" t="s">
        <v>285</v>
      </c>
      <c r="G14" s="46">
        <v>2</v>
      </c>
      <c r="H14" s="58">
        <f t="shared" si="0"/>
        <v>22</v>
      </c>
      <c r="I14" s="59">
        <f t="shared" si="1"/>
        <v>42</v>
      </c>
      <c r="J14" s="47">
        <v>2</v>
      </c>
      <c r="K14" s="58">
        <f t="shared" si="2"/>
        <v>22</v>
      </c>
      <c r="L14" s="59">
        <f t="shared" si="3"/>
        <v>42</v>
      </c>
      <c r="M14" s="43">
        <f t="shared" si="4"/>
        <v>44</v>
      </c>
      <c r="N14" s="18"/>
      <c r="O14" s="19"/>
      <c r="P14" s="20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19"/>
      <c r="IT14" s="19"/>
      <c r="IU14" s="19"/>
      <c r="IV14" s="19"/>
    </row>
    <row r="15" spans="1:256" s="3" customFormat="1" ht="71.25" customHeight="1">
      <c r="A15" s="42">
        <v>3</v>
      </c>
      <c r="B15" s="82">
        <v>10</v>
      </c>
      <c r="C15" s="44" t="s">
        <v>233</v>
      </c>
      <c r="D15" s="43" t="s">
        <v>38</v>
      </c>
      <c r="E15" s="45" t="s">
        <v>57</v>
      </c>
      <c r="F15" s="57" t="s">
        <v>32</v>
      </c>
      <c r="G15" s="46">
        <v>3</v>
      </c>
      <c r="H15" s="58">
        <f t="shared" si="0"/>
        <v>20</v>
      </c>
      <c r="I15" s="59">
        <f t="shared" si="1"/>
        <v>40</v>
      </c>
      <c r="J15" s="47">
        <v>3</v>
      </c>
      <c r="K15" s="58">
        <f t="shared" si="2"/>
        <v>20</v>
      </c>
      <c r="L15" s="59">
        <f t="shared" si="3"/>
        <v>40</v>
      </c>
      <c r="M15" s="43">
        <f t="shared" si="4"/>
        <v>40</v>
      </c>
      <c r="N15" s="18"/>
      <c r="O15" s="19"/>
      <c r="P15" s="20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19"/>
      <c r="IT15" s="19"/>
      <c r="IU15" s="19"/>
      <c r="IV15" s="19"/>
    </row>
    <row r="16" spans="1:256" s="3" customFormat="1" ht="71.25" customHeight="1">
      <c r="A16" s="42">
        <v>4</v>
      </c>
      <c r="B16" s="82">
        <v>401</v>
      </c>
      <c r="C16" s="105" t="s">
        <v>246</v>
      </c>
      <c r="D16" s="43" t="s">
        <v>31</v>
      </c>
      <c r="E16" s="45" t="s">
        <v>247</v>
      </c>
      <c r="F16" s="57" t="s">
        <v>33</v>
      </c>
      <c r="G16" s="46">
        <v>4</v>
      </c>
      <c r="H16" s="58">
        <f t="shared" si="0"/>
        <v>18</v>
      </c>
      <c r="I16" s="59">
        <f t="shared" si="1"/>
        <v>38</v>
      </c>
      <c r="J16" s="47">
        <v>4</v>
      </c>
      <c r="K16" s="58">
        <f t="shared" si="2"/>
        <v>18</v>
      </c>
      <c r="L16" s="59">
        <f t="shared" si="3"/>
        <v>38</v>
      </c>
      <c r="M16" s="43">
        <f t="shared" si="4"/>
        <v>36</v>
      </c>
      <c r="N16" s="18"/>
      <c r="O16" s="19"/>
      <c r="P16" s="20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19"/>
      <c r="IT16" s="19"/>
      <c r="IU16" s="19"/>
      <c r="IV16" s="19"/>
    </row>
    <row r="17" spans="1:256" s="3" customFormat="1" ht="71.25" customHeight="1">
      <c r="A17" s="42">
        <v>5</v>
      </c>
      <c r="B17" s="82">
        <v>125</v>
      </c>
      <c r="C17" s="44" t="s">
        <v>265</v>
      </c>
      <c r="D17" s="43" t="s">
        <v>31</v>
      </c>
      <c r="E17" s="45" t="s">
        <v>266</v>
      </c>
      <c r="F17" s="57" t="s">
        <v>33</v>
      </c>
      <c r="G17" s="46">
        <v>5</v>
      </c>
      <c r="H17" s="58">
        <f t="shared" si="0"/>
        <v>16</v>
      </c>
      <c r="I17" s="59">
        <f t="shared" si="1"/>
        <v>36</v>
      </c>
      <c r="J17" s="47">
        <v>5</v>
      </c>
      <c r="K17" s="58">
        <f t="shared" si="2"/>
        <v>16</v>
      </c>
      <c r="L17" s="59">
        <f t="shared" si="3"/>
        <v>36</v>
      </c>
      <c r="M17" s="43">
        <f t="shared" si="4"/>
        <v>32</v>
      </c>
      <c r="N17" s="18"/>
      <c r="O17" s="19"/>
      <c r="P17" s="20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19"/>
      <c r="IT17" s="19"/>
      <c r="IU17" s="19"/>
      <c r="IV17" s="19"/>
    </row>
    <row r="18" spans="1:256" s="3" customFormat="1" ht="71.25" customHeight="1">
      <c r="A18" s="42">
        <v>6</v>
      </c>
      <c r="B18" s="82">
        <v>66</v>
      </c>
      <c r="C18" s="105" t="s">
        <v>242</v>
      </c>
      <c r="D18" s="43">
        <v>2</v>
      </c>
      <c r="E18" s="45" t="s">
        <v>58</v>
      </c>
      <c r="F18" s="57" t="s">
        <v>35</v>
      </c>
      <c r="G18" s="46">
        <v>6</v>
      </c>
      <c r="H18" s="58">
        <f t="shared" si="0"/>
        <v>15</v>
      </c>
      <c r="I18" s="59">
        <f t="shared" si="1"/>
        <v>35</v>
      </c>
      <c r="J18" s="47">
        <v>6</v>
      </c>
      <c r="K18" s="58">
        <f t="shared" si="2"/>
        <v>15</v>
      </c>
      <c r="L18" s="59">
        <f t="shared" si="3"/>
        <v>35</v>
      </c>
      <c r="M18" s="43">
        <f t="shared" si="4"/>
        <v>30</v>
      </c>
      <c r="N18" s="18"/>
      <c r="O18" s="19"/>
      <c r="P18" s="20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19"/>
      <c r="IT18" s="19"/>
      <c r="IU18" s="19"/>
      <c r="IV18" s="19"/>
    </row>
    <row r="19" spans="1:256" ht="69.7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5"/>
      <c r="O19" s="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4"/>
      <c r="DZ19" s="4"/>
      <c r="EA19" s="4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6"/>
      <c r="ET19" s="6"/>
      <c r="EU19" s="6"/>
      <c r="EV19" s="6"/>
      <c r="EW19" s="6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40" customFormat="1" ht="69.75" customHeight="1">
      <c r="A20" s="36"/>
      <c r="B20" s="36"/>
      <c r="C20" s="36"/>
      <c r="D20" s="36"/>
      <c r="E20" s="36"/>
      <c r="F20" s="36"/>
      <c r="G20" s="37"/>
      <c r="H20" s="38"/>
      <c r="I20" s="38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8"/>
      <c r="DU20" s="38"/>
      <c r="DV20" s="38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9"/>
      <c r="EO20" s="39"/>
      <c r="EP20" s="39"/>
      <c r="EQ20" s="39"/>
      <c r="ER20" s="39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s="40" customFormat="1" ht="69.75" customHeight="1">
      <c r="A21" s="142" t="s">
        <v>46</v>
      </c>
      <c r="B21" s="142"/>
      <c r="C21" s="142"/>
      <c r="D21" s="142"/>
      <c r="E21" s="142"/>
      <c r="F21" s="142"/>
      <c r="G21" s="37"/>
      <c r="H21" s="38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8"/>
      <c r="DS21" s="38"/>
      <c r="DT21" s="38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9"/>
      <c r="EM21" s="39"/>
      <c r="EN21" s="39"/>
      <c r="EO21" s="39"/>
      <c r="EP21" s="39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</row>
    <row r="22" spans="1:256" s="40" customFormat="1" ht="69.75" customHeight="1">
      <c r="A22" s="36"/>
      <c r="B22" s="36"/>
      <c r="C22" s="36"/>
      <c r="D22" s="36"/>
      <c r="E22" s="36"/>
      <c r="F22" s="36"/>
      <c r="G22" s="37"/>
      <c r="H22" s="38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8"/>
      <c r="DS22" s="38"/>
      <c r="DT22" s="38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9"/>
      <c r="EM22" s="39"/>
      <c r="EN22" s="39"/>
      <c r="EO22" s="39"/>
      <c r="EP22" s="39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256" s="40" customFormat="1" ht="69.75" customHeight="1">
      <c r="A23" s="142" t="s">
        <v>45</v>
      </c>
      <c r="B23" s="142"/>
      <c r="C23" s="142"/>
      <c r="D23" s="142"/>
      <c r="E23" s="142"/>
      <c r="F23" s="142"/>
      <c r="G23" s="37"/>
      <c r="H23" s="38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8"/>
      <c r="DS23" s="38"/>
      <c r="DT23" s="38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9"/>
      <c r="EM23" s="39"/>
      <c r="EN23" s="39"/>
      <c r="EO23" s="39"/>
      <c r="EP23" s="39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256" s="40" customFormat="1" ht="69.75" customHeight="1">
      <c r="A24" s="36"/>
      <c r="B24" s="41"/>
      <c r="C24" s="41"/>
      <c r="D24" s="41"/>
      <c r="E24" s="41"/>
      <c r="F24" s="41"/>
      <c r="G24" s="37"/>
      <c r="H24" s="38"/>
      <c r="I24" s="38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8"/>
      <c r="DU24" s="38"/>
      <c r="DV24" s="38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9"/>
      <c r="EO24" s="39"/>
      <c r="EP24" s="39"/>
      <c r="EQ24" s="39"/>
      <c r="ER24" s="39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</row>
    <row r="25" spans="1:256" ht="69.7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5"/>
      <c r="O25" s="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4"/>
      <c r="DZ25" s="4"/>
      <c r="EA25" s="4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6"/>
      <c r="ET25" s="6"/>
      <c r="EU25" s="6"/>
      <c r="EV25" s="6"/>
      <c r="EW25" s="6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69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5"/>
      <c r="O26" s="4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4"/>
      <c r="DZ26" s="4"/>
      <c r="EA26" s="4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6"/>
      <c r="ET26" s="6"/>
      <c r="EU26" s="6"/>
      <c r="EV26" s="6"/>
      <c r="EW26" s="6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69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5"/>
      <c r="O27" s="4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4"/>
      <c r="DZ27" s="4"/>
      <c r="EA27" s="4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6"/>
      <c r="ET27" s="6"/>
      <c r="EU27" s="6"/>
      <c r="EV27" s="6"/>
      <c r="EW27" s="6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69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5"/>
      <c r="O28" s="4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4"/>
      <c r="DZ28" s="4"/>
      <c r="EA28" s="4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6"/>
      <c r="ET28" s="6"/>
      <c r="EU28" s="6"/>
      <c r="EV28" s="6"/>
      <c r="EW28" s="6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69.7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5"/>
      <c r="O29" s="4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4"/>
      <c r="DZ29" s="4"/>
      <c r="EA29" s="4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6"/>
      <c r="ET29" s="6"/>
      <c r="EU29" s="6"/>
      <c r="EV29" s="6"/>
      <c r="EW29" s="6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69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5"/>
      <c r="O30" s="4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4"/>
      <c r="DZ30" s="4"/>
      <c r="EA30" s="4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6"/>
      <c r="ET30" s="6"/>
      <c r="EU30" s="6"/>
      <c r="EV30" s="6"/>
      <c r="EW30" s="6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69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5"/>
      <c r="O31" s="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4"/>
      <c r="DZ31" s="4"/>
      <c r="EA31" s="4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6"/>
      <c r="ET31" s="6"/>
      <c r="EU31" s="6"/>
      <c r="EV31" s="6"/>
      <c r="EW31" s="6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ht="69.75" customHeight="1"/>
    <row r="33" ht="69.75" customHeight="1"/>
    <row r="34" ht="69.75" customHeight="1"/>
    <row r="35" ht="69.75" customHeight="1"/>
    <row r="36" ht="69.75" customHeight="1"/>
    <row r="37" ht="69.75" customHeight="1"/>
    <row r="38" ht="69.75" customHeight="1"/>
  </sheetData>
  <sheetProtection formatCells="0" formatColumns="0" formatRows="0" insertColumns="0" insertRows="0" insertHyperlinks="0" deleteColumns="0" deleteRows="0" autoFilter="0" pivotTables="0"/>
  <mergeCells count="22">
    <mergeCell ref="A9:M9"/>
    <mergeCell ref="G10:H10"/>
    <mergeCell ref="A7:M7"/>
    <mergeCell ref="F10:F12"/>
    <mergeCell ref="A21:F21"/>
    <mergeCell ref="A23:F23"/>
    <mergeCell ref="A8:M8"/>
    <mergeCell ref="N10:N12"/>
    <mergeCell ref="G11:G12"/>
    <mergeCell ref="H11:H12"/>
    <mergeCell ref="J11:J12"/>
    <mergeCell ref="K11:K12"/>
    <mergeCell ref="J10:K10"/>
    <mergeCell ref="M10:M12"/>
    <mergeCell ref="A5:M5"/>
    <mergeCell ref="L11:L12"/>
    <mergeCell ref="I11:I12"/>
    <mergeCell ref="A10:A12"/>
    <mergeCell ref="B10:B12"/>
    <mergeCell ref="C10:C12"/>
    <mergeCell ref="D10:D12"/>
    <mergeCell ref="E10:E12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3:J18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G13:G18">
      <formula1>1</formula1>
      <formula2>60</formula2>
    </dataValidation>
  </dataValidations>
  <printOptions horizontalCentered="1"/>
  <pageMargins left="0.6299212598425197" right="0.2362204724409449" top="0.15748031496062992" bottom="0.35433070866141736" header="0.5118110236220472" footer="0.5118110236220472"/>
  <pageSetup fitToHeight="2" fitToWidth="1" horizontalDpi="600" verticalDpi="600" orientation="landscape" paperSize="9" scale="1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komersant</cp:lastModifiedBy>
  <cp:lastPrinted>2015-06-14T14:11:10Z</cp:lastPrinted>
  <dcterms:created xsi:type="dcterms:W3CDTF">1996-10-08T23:32:33Z</dcterms:created>
  <dcterms:modified xsi:type="dcterms:W3CDTF">2015-06-18T12:21:14Z</dcterms:modified>
  <cp:category/>
  <cp:version/>
  <cp:contentType/>
  <cp:contentStatus/>
</cp:coreProperties>
</file>